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5480" windowHeight="11640" firstSheet="1" activeTab="1"/>
  </bookViews>
  <sheets>
    <sheet name="Лист1" sheetId="1" state="hidden" r:id="rId1"/>
    <sheet name="Лист2" sheetId="2" r:id="rId2"/>
    <sheet name="Лист3" sheetId="3" state="hidden" r:id="rId3"/>
    <sheet name="Лист4" sheetId="4" state="hidden" r:id="rId4"/>
    <sheet name="Лист5" sheetId="5" r:id="rId5"/>
  </sheets>
  <calcPr calcId="124519"/>
</workbook>
</file>

<file path=xl/calcChain.xml><?xml version="1.0" encoding="utf-8"?>
<calcChain xmlns="http://schemas.openxmlformats.org/spreadsheetml/2006/main">
  <c r="H25" i="2"/>
  <c r="F25"/>
  <c r="E25"/>
  <c r="D25"/>
  <c r="C25"/>
  <c r="C39"/>
  <c r="M28"/>
  <c r="L28"/>
  <c r="K28"/>
  <c r="J28"/>
  <c r="I28"/>
  <c r="G28"/>
  <c r="J44" l="1"/>
  <c r="J41"/>
  <c r="J42"/>
  <c r="J40"/>
  <c r="J35"/>
  <c r="J31"/>
  <c r="J32"/>
  <c r="J33"/>
  <c r="J30"/>
  <c r="J27"/>
  <c r="J26"/>
  <c r="J24"/>
  <c r="J23"/>
  <c r="J20"/>
  <c r="J13"/>
  <c r="J14"/>
  <c r="J15"/>
  <c r="J16"/>
  <c r="J18"/>
  <c r="J12"/>
  <c r="K44" l="1"/>
  <c r="K41"/>
  <c r="K42"/>
  <c r="K40"/>
  <c r="K35"/>
  <c r="K31"/>
  <c r="K32"/>
  <c r="K33"/>
  <c r="K30"/>
  <c r="K27"/>
  <c r="K26"/>
  <c r="K24"/>
  <c r="K23"/>
  <c r="K20"/>
  <c r="K13"/>
  <c r="K14"/>
  <c r="K15"/>
  <c r="K16"/>
  <c r="K17"/>
  <c r="K18"/>
  <c r="K12"/>
  <c r="H39" l="1"/>
  <c r="F39" l="1"/>
  <c r="G20"/>
  <c r="J39" l="1"/>
  <c r="K39"/>
  <c r="G44"/>
  <c r="L42"/>
  <c r="G41"/>
  <c r="G42"/>
  <c r="G40"/>
  <c r="G35"/>
  <c r="G33"/>
  <c r="G32"/>
  <c r="G31"/>
  <c r="G30"/>
  <c r="G27"/>
  <c r="G26"/>
  <c r="G24"/>
  <c r="G23"/>
  <c r="G12"/>
  <c r="G13"/>
  <c r="G14"/>
  <c r="G15"/>
  <c r="G16"/>
  <c r="G17"/>
  <c r="G18"/>
  <c r="E39" l="1"/>
  <c r="C43"/>
  <c r="C36"/>
  <c r="C34"/>
  <c r="C29"/>
  <c r="C21"/>
  <c r="C19"/>
  <c r="C11"/>
  <c r="M27"/>
  <c r="J38"/>
  <c r="J37"/>
  <c r="C9" l="1"/>
  <c r="L38"/>
  <c r="L27"/>
  <c r="L44"/>
  <c r="L41"/>
  <c r="L40"/>
  <c r="L37"/>
  <c r="L35"/>
  <c r="L33"/>
  <c r="L32"/>
  <c r="L31"/>
  <c r="L30"/>
  <c r="L26"/>
  <c r="L24"/>
  <c r="L23"/>
  <c r="L20"/>
  <c r="L18"/>
  <c r="L17"/>
  <c r="L16"/>
  <c r="L15"/>
  <c r="L14"/>
  <c r="L13"/>
  <c r="L12"/>
  <c r="F11"/>
  <c r="F19"/>
  <c r="F21"/>
  <c r="F29"/>
  <c r="F34"/>
  <c r="F36"/>
  <c r="F43"/>
  <c r="F9" l="1"/>
  <c r="M38"/>
  <c r="M37"/>
  <c r="M44"/>
  <c r="M41"/>
  <c r="M40"/>
  <c r="M35"/>
  <c r="M30"/>
  <c r="M31"/>
  <c r="M32"/>
  <c r="M26"/>
  <c r="M22"/>
  <c r="M23"/>
  <c r="M24"/>
  <c r="M20"/>
  <c r="M12"/>
  <c r="M13"/>
  <c r="M14"/>
  <c r="M15"/>
  <c r="M18"/>
  <c r="H21"/>
  <c r="K21" s="1"/>
  <c r="D43"/>
  <c r="D39"/>
  <c r="D36"/>
  <c r="D34"/>
  <c r="D29"/>
  <c r="D21"/>
  <c r="D19"/>
  <c r="D11"/>
  <c r="J21" l="1"/>
  <c r="L21"/>
  <c r="D9"/>
  <c r="M21"/>
  <c r="J22" l="1"/>
  <c r="I20"/>
  <c r="I22"/>
  <c r="K22"/>
  <c r="K37"/>
  <c r="K38"/>
  <c r="H43"/>
  <c r="H36"/>
  <c r="H34"/>
  <c r="H29"/>
  <c r="J29" s="1"/>
  <c r="H19"/>
  <c r="H11"/>
  <c r="G22"/>
  <c r="K43" l="1"/>
  <c r="J43"/>
  <c r="J34"/>
  <c r="K34"/>
  <c r="K25"/>
  <c r="J25"/>
  <c r="K19"/>
  <c r="J19"/>
  <c r="J11"/>
  <c r="K11"/>
  <c r="K29"/>
  <c r="H9"/>
  <c r="K9" s="1"/>
  <c r="M43"/>
  <c r="L43"/>
  <c r="M39"/>
  <c r="L39"/>
  <c r="M36"/>
  <c r="L36"/>
  <c r="M34"/>
  <c r="L34"/>
  <c r="M29"/>
  <c r="L29"/>
  <c r="L25"/>
  <c r="M19"/>
  <c r="L19"/>
  <c r="M11"/>
  <c r="L11"/>
  <c r="I27"/>
  <c r="M25"/>
  <c r="L9"/>
  <c r="L20" i="1"/>
  <c r="I60" i="3"/>
  <c r="H60"/>
  <c r="F60"/>
  <c r="F57"/>
  <c r="H57"/>
  <c r="I57"/>
  <c r="F53"/>
  <c r="H53"/>
  <c r="I53"/>
  <c r="F50"/>
  <c r="H50"/>
  <c r="I50"/>
  <c r="F48"/>
  <c r="H48"/>
  <c r="I48"/>
  <c r="F37"/>
  <c r="H37"/>
  <c r="I37"/>
  <c r="F31"/>
  <c r="H31"/>
  <c r="I31"/>
  <c r="C7"/>
  <c r="F28"/>
  <c r="H28"/>
  <c r="I28"/>
  <c r="H17" i="4"/>
  <c r="H16"/>
  <c r="G17"/>
  <c r="G16"/>
  <c r="E17"/>
  <c r="E16"/>
  <c r="H9"/>
  <c r="G9"/>
  <c r="E9"/>
  <c r="D6"/>
  <c r="F17" s="1"/>
  <c r="C6"/>
  <c r="E7" i="3"/>
  <c r="G53" s="1"/>
  <c r="D7"/>
  <c r="I7" s="1"/>
  <c r="H39"/>
  <c r="H38"/>
  <c r="G62"/>
  <c r="I62"/>
  <c r="H62"/>
  <c r="F62"/>
  <c r="F46"/>
  <c r="H46"/>
  <c r="I46"/>
  <c r="F47"/>
  <c r="H47"/>
  <c r="I47"/>
  <c r="H19"/>
  <c r="G16"/>
  <c r="F16"/>
  <c r="H16"/>
  <c r="I16"/>
  <c r="B6" i="4"/>
  <c r="E43" i="2"/>
  <c r="E36"/>
  <c r="E34"/>
  <c r="E29"/>
  <c r="E19"/>
  <c r="G19" s="1"/>
  <c r="E11"/>
  <c r="E21"/>
  <c r="G9" i="3"/>
  <c r="F9"/>
  <c r="F10"/>
  <c r="F11"/>
  <c r="F13"/>
  <c r="F14"/>
  <c r="F15"/>
  <c r="F18"/>
  <c r="F21"/>
  <c r="F22"/>
  <c r="F23"/>
  <c r="F24"/>
  <c r="F26"/>
  <c r="F27"/>
  <c r="F30"/>
  <c r="F32"/>
  <c r="F33"/>
  <c r="F34"/>
  <c r="F35"/>
  <c r="F36"/>
  <c r="F40"/>
  <c r="F42"/>
  <c r="F43"/>
  <c r="F44"/>
  <c r="F45"/>
  <c r="F49"/>
  <c r="F51"/>
  <c r="F52"/>
  <c r="F54"/>
  <c r="F55"/>
  <c r="F56"/>
  <c r="F58"/>
  <c r="F59"/>
  <c r="F61"/>
  <c r="F7"/>
  <c r="H24" i="1"/>
  <c r="H9"/>
  <c r="H10"/>
  <c r="H11"/>
  <c r="H12"/>
  <c r="H13"/>
  <c r="H14"/>
  <c r="H15"/>
  <c r="H16"/>
  <c r="H17"/>
  <c r="H18"/>
  <c r="H19"/>
  <c r="H20"/>
  <c r="H21"/>
  <c r="H22"/>
  <c r="H23"/>
  <c r="H26"/>
  <c r="E7"/>
  <c r="F7"/>
  <c r="H7"/>
  <c r="E10" i="4"/>
  <c r="E11"/>
  <c r="E13"/>
  <c r="E14"/>
  <c r="E15"/>
  <c r="E18"/>
  <c r="E19"/>
  <c r="E6"/>
  <c r="H11"/>
  <c r="H13"/>
  <c r="H14"/>
  <c r="H15"/>
  <c r="H18"/>
  <c r="H19"/>
  <c r="H10"/>
  <c r="L10" i="1"/>
  <c r="L11"/>
  <c r="L12"/>
  <c r="L13"/>
  <c r="L14"/>
  <c r="L15"/>
  <c r="L16"/>
  <c r="L17"/>
  <c r="L19"/>
  <c r="L21"/>
  <c r="L22"/>
  <c r="L23"/>
  <c r="L24"/>
  <c r="L26"/>
  <c r="L9"/>
  <c r="J10"/>
  <c r="J11"/>
  <c r="J12"/>
  <c r="J13"/>
  <c r="J14"/>
  <c r="J15"/>
  <c r="J16"/>
  <c r="J17"/>
  <c r="J18"/>
  <c r="J19"/>
  <c r="J20"/>
  <c r="J21"/>
  <c r="J22"/>
  <c r="J23"/>
  <c r="J24"/>
  <c r="J26"/>
  <c r="J9"/>
  <c r="I9" i="3"/>
  <c r="I10"/>
  <c r="I11"/>
  <c r="I13"/>
  <c r="I14"/>
  <c r="I15"/>
  <c r="I18"/>
  <c r="I21"/>
  <c r="I22"/>
  <c r="I23"/>
  <c r="I24"/>
  <c r="I26"/>
  <c r="I27"/>
  <c r="I30"/>
  <c r="I32"/>
  <c r="I33"/>
  <c r="I34"/>
  <c r="I35"/>
  <c r="I36"/>
  <c r="I40"/>
  <c r="I42"/>
  <c r="I43"/>
  <c r="I44"/>
  <c r="I45"/>
  <c r="I49"/>
  <c r="I51"/>
  <c r="I52"/>
  <c r="I54"/>
  <c r="I55"/>
  <c r="I56"/>
  <c r="I58"/>
  <c r="I59"/>
  <c r="I61"/>
  <c r="H18"/>
  <c r="H20"/>
  <c r="H21"/>
  <c r="H22"/>
  <c r="H23"/>
  <c r="H24"/>
  <c r="H25"/>
  <c r="H26"/>
  <c r="H27"/>
  <c r="H29"/>
  <c r="H30"/>
  <c r="H32"/>
  <c r="H33"/>
  <c r="H34"/>
  <c r="H35"/>
  <c r="H36"/>
  <c r="H40"/>
  <c r="H41"/>
  <c r="H42"/>
  <c r="H43"/>
  <c r="H45"/>
  <c r="H49"/>
  <c r="H51"/>
  <c r="H52"/>
  <c r="H54"/>
  <c r="H55"/>
  <c r="H56"/>
  <c r="H58"/>
  <c r="H59"/>
  <c r="H12"/>
  <c r="H9"/>
  <c r="G58"/>
  <c r="H44"/>
  <c r="H17"/>
  <c r="H15"/>
  <c r="H14"/>
  <c r="H13"/>
  <c r="H11"/>
  <c r="H10"/>
  <c r="G18"/>
  <c r="G7" i="4"/>
  <c r="G10"/>
  <c r="G11"/>
  <c r="G12"/>
  <c r="G13"/>
  <c r="G14"/>
  <c r="G15"/>
  <c r="G18"/>
  <c r="G19"/>
  <c r="F19"/>
  <c r="F15"/>
  <c r="F18"/>
  <c r="H6"/>
  <c r="F12"/>
  <c r="F14"/>
  <c r="H61" i="3"/>
  <c r="G20"/>
  <c r="G22"/>
  <c r="G25"/>
  <c r="G27"/>
  <c r="G30"/>
  <c r="G33"/>
  <c r="G35"/>
  <c r="G40"/>
  <c r="G43"/>
  <c r="G45"/>
  <c r="G51"/>
  <c r="G54"/>
  <c r="G56"/>
  <c r="G59"/>
  <c r="G17"/>
  <c r="G21"/>
  <c r="G23"/>
  <c r="G24"/>
  <c r="G26"/>
  <c r="G29"/>
  <c r="G32"/>
  <c r="G34"/>
  <c r="G36"/>
  <c r="G41"/>
  <c r="G42"/>
  <c r="G44"/>
  <c r="G49"/>
  <c r="G52"/>
  <c r="G55"/>
  <c r="G61"/>
  <c r="H7"/>
  <c r="G11"/>
  <c r="G14"/>
  <c r="G7"/>
  <c r="G10"/>
  <c r="G13"/>
  <c r="G15"/>
  <c r="G6" i="4"/>
  <c r="G14" i="1"/>
  <c r="G15"/>
  <c r="G16"/>
  <c r="G17"/>
  <c r="G18"/>
  <c r="G19"/>
  <c r="G20"/>
  <c r="G21"/>
  <c r="G22"/>
  <c r="G23"/>
  <c r="G24"/>
  <c r="G25"/>
  <c r="G26"/>
  <c r="G13"/>
  <c r="K19"/>
  <c r="I19"/>
  <c r="I11"/>
  <c r="C7"/>
  <c r="K7" s="1"/>
  <c r="D7"/>
  <c r="I26"/>
  <c r="K26"/>
  <c r="I25"/>
  <c r="K25"/>
  <c r="I24"/>
  <c r="K24"/>
  <c r="I9"/>
  <c r="K9"/>
  <c r="I10"/>
  <c r="K10"/>
  <c r="K11"/>
  <c r="I12"/>
  <c r="K12"/>
  <c r="I13"/>
  <c r="K13"/>
  <c r="I14"/>
  <c r="K14"/>
  <c r="I15"/>
  <c r="K15"/>
  <c r="I16"/>
  <c r="K16"/>
  <c r="I17"/>
  <c r="K17"/>
  <c r="I18"/>
  <c r="K18"/>
  <c r="I20"/>
  <c r="K20"/>
  <c r="I21"/>
  <c r="K21"/>
  <c r="I22"/>
  <c r="K22"/>
  <c r="I23"/>
  <c r="K23"/>
  <c r="G11"/>
  <c r="L7"/>
  <c r="J7"/>
  <c r="G7"/>
  <c r="G10"/>
  <c r="G12"/>
  <c r="G9"/>
  <c r="I7"/>
  <c r="G37" i="3" l="1"/>
  <c r="G48"/>
  <c r="G50"/>
  <c r="I11" i="2"/>
  <c r="M9"/>
  <c r="G39"/>
  <c r="G29"/>
  <c r="G34"/>
  <c r="G25"/>
  <c r="G11"/>
  <c r="I43"/>
  <c r="I40"/>
  <c r="I38"/>
  <c r="I36"/>
  <c r="I34"/>
  <c r="I32"/>
  <c r="I30"/>
  <c r="I26"/>
  <c r="I24"/>
  <c r="I21"/>
  <c r="I18"/>
  <c r="I16"/>
  <c r="I14"/>
  <c r="I12"/>
  <c r="I44"/>
  <c r="I41"/>
  <c r="I39"/>
  <c r="I37"/>
  <c r="I35"/>
  <c r="I33"/>
  <c r="I31"/>
  <c r="I29"/>
  <c r="I25"/>
  <c r="I23"/>
  <c r="I19"/>
  <c r="I17"/>
  <c r="I15"/>
  <c r="I13"/>
  <c r="G43"/>
  <c r="K36"/>
  <c r="G36"/>
  <c r="G21"/>
  <c r="E9"/>
  <c r="F10" i="4"/>
  <c r="F11"/>
  <c r="F6"/>
  <c r="F9"/>
  <c r="G57" i="3"/>
  <c r="F13" i="4"/>
  <c r="G47" i="3"/>
  <c r="F16" i="4"/>
  <c r="G31" i="3"/>
  <c r="G60"/>
  <c r="J9" i="2" l="1"/>
  <c r="G9"/>
</calcChain>
</file>

<file path=xl/sharedStrings.xml><?xml version="1.0" encoding="utf-8"?>
<sst xmlns="http://schemas.openxmlformats.org/spreadsheetml/2006/main" count="282" uniqueCount="256">
  <si>
    <t>Всего</t>
  </si>
  <si>
    <t>в том числе:</t>
  </si>
  <si>
    <t>Прочие расходы</t>
  </si>
  <si>
    <t>отклонение показателей исполнения бюджета за 2012 год относительно уточненного плана</t>
  </si>
  <si>
    <t>сумма</t>
  </si>
  <si>
    <t>СРАВНИТЕЛЬНАЯ ТАБЛИЦА ПО РАСХОДАМ БЮДЖЕТА В РАЗРЕЗЕ КЛАССИФИКАЦИИ ОПЕРАЦИЙ СЕКТОРА ГОСУДАРСТВЕННОГО УПРАВЛЕНИЯ</t>
  </si>
  <si>
    <t>Заработная плата</t>
  </si>
  <si>
    <t>Прочие выплаты</t>
  </si>
  <si>
    <t>Начисления на оплату труда</t>
  </si>
  <si>
    <t>Оплата услуг связи</t>
  </si>
  <si>
    <t>Транспортные услуги</t>
  </si>
  <si>
    <t>Коммунальные услуги</t>
  </si>
  <si>
    <t>Арендная плата за пользование имуществом</t>
  </si>
  <si>
    <t>Услуги по содержанию имущества</t>
  </si>
  <si>
    <t>Прочие услуги</t>
  </si>
  <si>
    <t>Безвозмездные и безвозвратные перечисления государственными муниципальным организациям</t>
  </si>
  <si>
    <t>Перечисления другим бюджетам бюджетной системы Российской Федерации</t>
  </si>
  <si>
    <t>Пособия по социальной помощи населению</t>
  </si>
  <si>
    <t>Социальные пособия, выплачиваемые организациям сектора государственного управления</t>
  </si>
  <si>
    <t>Увеличение стоимости основных средств</t>
  </si>
  <si>
    <t>Увеличение стоимости нематериальных активов</t>
  </si>
  <si>
    <t>Увеличение стоимости материальных запасов</t>
  </si>
  <si>
    <t>КОСГУ</t>
  </si>
  <si>
    <t>Наименование показателя</t>
  </si>
  <si>
    <t>Кассовое исполнение за 2012 год. (ф.0503117)</t>
  </si>
  <si>
    <t>Безвозмездные и безвозвратные перечисления организациям, за исключением муниц. и гос-ых</t>
  </si>
  <si>
    <t xml:space="preserve"> -</t>
  </si>
  <si>
    <t>доля в сумме расходов %</t>
  </si>
  <si>
    <t>Резервные фонды</t>
  </si>
  <si>
    <t>Другие общегосударственные вопросы</t>
  </si>
  <si>
    <t>Мобилизационная и вневойсковая подготовка</t>
  </si>
  <si>
    <t>Органы внутренних дел</t>
  </si>
  <si>
    <t>Защита населения и территории от чрезвычайных ситуаций природного и техногенного характера, гражданская оборона</t>
  </si>
  <si>
    <t>Обеспечение пожарной безопасности</t>
  </si>
  <si>
    <t>Транспорт (воздушный и автотранспорт)</t>
  </si>
  <si>
    <t>Дорожное хозяйство (дорожные фонды)</t>
  </si>
  <si>
    <t>Жилищное хозяйство</t>
  </si>
  <si>
    <t>Коммунальное хозяйство</t>
  </si>
  <si>
    <t>Благоустройство</t>
  </si>
  <si>
    <t>Другие вопросы в области жилищно-коммунального хозяйства</t>
  </si>
  <si>
    <t>Молодежная политика и оздоровление детей</t>
  </si>
  <si>
    <t>Культура</t>
  </si>
  <si>
    <t>Пенсионное обеспечение</t>
  </si>
  <si>
    <t>Социальное обеспечение населения</t>
  </si>
  <si>
    <t>Физическая культура</t>
  </si>
  <si>
    <t>Таблица 4 (тыс.руб.)</t>
  </si>
  <si>
    <t>Доля в сумме расходов, %</t>
  </si>
  <si>
    <t>Национальная оборона</t>
  </si>
  <si>
    <t>Национальная экономика</t>
  </si>
  <si>
    <t>Жилищно-коммунальное хозяйство</t>
  </si>
  <si>
    <t>Образование</t>
  </si>
  <si>
    <t>Культура, кинематография</t>
  </si>
  <si>
    <t>Социальная политика</t>
  </si>
  <si>
    <t>Физическая культура и спорт</t>
  </si>
  <si>
    <t>Национальная безопасность и правоохранительная деятельность</t>
  </si>
  <si>
    <t>Другие вопросы в области культуры, кинематографии</t>
  </si>
  <si>
    <t>Функционирование высшего должностного лица муниципального образования</t>
  </si>
  <si>
    <t>Функционирование представительных органов  муниципальных образований</t>
  </si>
  <si>
    <t>Функционирование  исполнительных органов  власти  местных администраций</t>
  </si>
  <si>
    <t>Обеспечение деятельности  органов финансово-бюджетного контроля</t>
  </si>
  <si>
    <t>СРАВНИТЕЛЬНАЯ ТАБЛИЦА ПО РАСХОДАМ БЮДЖЕТА В РАЗРЕЗЕ ВИДОВ РАСХОДОВ</t>
  </si>
  <si>
    <t>Таблица 3 (тыс.руб.)</t>
  </si>
  <si>
    <t>Наименование</t>
  </si>
  <si>
    <t>005 Социальные выплаты</t>
  </si>
  <si>
    <t>006 Субсидии юридическим лицам</t>
  </si>
  <si>
    <t>013 Прочие расходы</t>
  </si>
  <si>
    <t>023 Мероприятия по поддержке и развитию культуры</t>
  </si>
  <si>
    <t>500 Выполнение функций органами местного самоуправления</t>
  </si>
  <si>
    <t xml:space="preserve">640 Обеспечение функций казенными учреждениями </t>
  </si>
  <si>
    <t>017 Иные межбюджетные трансферты</t>
  </si>
  <si>
    <t>079 Мероприятия в области физической культуры и спорта</t>
  </si>
  <si>
    <t>Целевая  статья</t>
  </si>
  <si>
    <t>СРАВНИТЕЛЬНАЯ ТАБЛИЦА ПО РАСХОДАМ БЮДЖЕТА В РАЗРЕЗЕ  ЦЕЛЕВЫХ  СТАТЕЙ</t>
  </si>
  <si>
    <t xml:space="preserve">Глава муниципального образования </t>
  </si>
  <si>
    <t>Центральный аппарат(Администрация МО)</t>
  </si>
  <si>
    <t>Председатель представительного органа МО</t>
  </si>
  <si>
    <t>Депутаты представительного органа МО</t>
  </si>
  <si>
    <t>Общегосударственные вопросы в сфере административных правонарушений</t>
  </si>
  <si>
    <t>002 0300</t>
  </si>
  <si>
    <t>002 0400</t>
  </si>
  <si>
    <t>002 1100</t>
  </si>
  <si>
    <t>002 1200</t>
  </si>
  <si>
    <t>002 8200</t>
  </si>
  <si>
    <t>Резервный фонд</t>
  </si>
  <si>
    <t>Оценка недвижимости, признание прав и регулирование отношений по муниципальной собственности (инвентаризация имущества)</t>
  </si>
  <si>
    <t>Уплата членских взносов в ассоциацию МО и АНО Консультационный центр</t>
  </si>
  <si>
    <t>Осуществление первичного воинского учета на территориях, где отсутствуют военные комиссариаты</t>
  </si>
  <si>
    <t>Органы внутренних дел и обеспечение пожарной безопасности</t>
  </si>
  <si>
    <t>Предупреждение и ликвидация последствий чрезвычайных ситуаций и стихийных бедствий</t>
  </si>
  <si>
    <t>Мероприятия в области автомобильного транспорта</t>
  </si>
  <si>
    <t>Капитальный ремонт муниципального жилищного фонда</t>
  </si>
  <si>
    <t>Мероприятия с детьми и молодежью</t>
  </si>
  <si>
    <t>Содержание учреждений культуры</t>
  </si>
  <si>
    <t>Социальная поддержка специалистов, работающих и постоянно проживающих в сельских поселениях, в виде ежемесячной компенсации расходов по ком. услугам</t>
  </si>
  <si>
    <t>Субсидия из окр.б. на компенсацию аб. платы за пользование кв. телефонами</t>
  </si>
  <si>
    <t>Социальная поддержка неработающих граждан пожилого возраста в виде бесплатного посещения бань</t>
  </si>
  <si>
    <t>ДЦП «Сохранение и развитие культуры НАО на 2011-2015 годы»</t>
  </si>
  <si>
    <t>Уличное освещение. Выполнение функций органами местного самоуправления</t>
  </si>
  <si>
    <t>Содержание автомобильных дорог и инженерных сооружений на них в границах поселений  в рамках благоустройства.</t>
  </si>
  <si>
    <t>Содержание кладбища в рамках благоустройства.</t>
  </si>
  <si>
    <t>Прочие мероприятия по благоустройству (сбор и вывоз сухого мусора, обустройство мест массового отдыха нас-я).</t>
  </si>
  <si>
    <t>МЦП «Строительство муниц.ж/ф и проведение мероприятий по кап.ремонту жилых домов на территории МО МР ЗР на 2009-2012 годы»</t>
  </si>
  <si>
    <t>070 0500</t>
  </si>
  <si>
    <t>090 0200</t>
  </si>
  <si>
    <t>001 3600</t>
  </si>
  <si>
    <t>202 6700</t>
  </si>
  <si>
    <t>218 0100</t>
  </si>
  <si>
    <t>303 0200</t>
  </si>
  <si>
    <t>350 0200</t>
  </si>
  <si>
    <t>351 0500</t>
  </si>
  <si>
    <t>431 0100</t>
  </si>
  <si>
    <t>440 9900</t>
  </si>
  <si>
    <t>491 0100</t>
  </si>
  <si>
    <t>Пенсионное обеспечение. Доплаты к пенсиям гос.служащих субъектов РФ и муниципальных служащих. Социальные выплаты.</t>
  </si>
  <si>
    <t>505 9900</t>
  </si>
  <si>
    <t>512 9700</t>
  </si>
  <si>
    <t>521 0600</t>
  </si>
  <si>
    <t>522 5100</t>
  </si>
  <si>
    <t>522 9000</t>
  </si>
  <si>
    <t>600 0100</t>
  </si>
  <si>
    <t>600 0200</t>
  </si>
  <si>
    <t>600 0400</t>
  </si>
  <si>
    <t>600 0500</t>
  </si>
  <si>
    <t>795 1000</t>
  </si>
  <si>
    <t>092 0330</t>
  </si>
  <si>
    <t>092 0331</t>
  </si>
  <si>
    <t>092 0332</t>
  </si>
  <si>
    <t>Эксплуатационные и иные расходы по содержанию имущества, находящегося в собственности МО</t>
  </si>
  <si>
    <t>795 1100</t>
  </si>
  <si>
    <t>МЦП «Развитие транспортной инфраструктуры в муниципальном образовании "МР  "Заполярный район" на 2012-2014 годы»</t>
  </si>
  <si>
    <t xml:space="preserve">Осуществление части полномочий за счет субвенций по решению вопросов местного значения в соответствии с заключенными соглашениями </t>
  </si>
  <si>
    <t>521 0124</t>
  </si>
  <si>
    <t>Субсидия на организацию благоустройства и озеленения территорий поселений</t>
  </si>
  <si>
    <t>ДЦП «Обеспечение земельных участков коммунальной и транспортной инфраструктурами на территории МР "Заполярный район" на 2011-2012 годы»</t>
  </si>
  <si>
    <t>442 0000</t>
  </si>
  <si>
    <t>Содержание библиотеки</t>
  </si>
  <si>
    <t>521 0122</t>
  </si>
  <si>
    <t xml:space="preserve">Субсидия из окр. бюджета на софинансирование расходных обязательств, по содержанию имущества учреждений культуры (коммуналка)  </t>
  </si>
  <si>
    <t>МЦП «Мероприятия по празднованию юбилейных дат д.Волоковая, д.Верхняя Пеша, д.Белушье, д.Волонга на 2012-2014 годы»</t>
  </si>
  <si>
    <t>795 0000</t>
  </si>
  <si>
    <t>795 0300</t>
  </si>
  <si>
    <t>МЦП "Сохранение и развитие культуры МР "Заполярный район" НАО на 2011-2015 годы"</t>
  </si>
  <si>
    <t>505 8605</t>
  </si>
  <si>
    <t>505 8606</t>
  </si>
  <si>
    <t>Мероприятия в области физической культуры</t>
  </si>
  <si>
    <t>002 0401</t>
  </si>
  <si>
    <t>Осуществление переданных полномочий контрольно-счетных органов поселений</t>
  </si>
  <si>
    <t>092 0302</t>
  </si>
  <si>
    <t>Содержание помещения при взлетно-посадочной полосе</t>
  </si>
  <si>
    <t>Таблица 2 (тыс.руб.)</t>
  </si>
  <si>
    <t>исполнение   %</t>
  </si>
  <si>
    <t>Кассовое исполнение за 2012 год.         %</t>
  </si>
  <si>
    <t>Кассовое исполнение за 2012 год. (ф.0503117)     руб.</t>
  </si>
  <si>
    <t>темп роста,      %</t>
  </si>
  <si>
    <t xml:space="preserve">Проведение выборов главы и представительных органов </t>
  </si>
  <si>
    <t>%</t>
  </si>
  <si>
    <t xml:space="preserve"> %</t>
  </si>
  <si>
    <t>001 Выполнение функций бюджетными учреждениями</t>
  </si>
  <si>
    <t>020 0000</t>
  </si>
  <si>
    <t>Проведение выборов в представит. органы</t>
  </si>
  <si>
    <t>092 0300</t>
  </si>
  <si>
    <t>Содержание зданий и сооружений на территории взлетно-посадочных полос и вертолетных площадок</t>
  </si>
  <si>
    <t>522 5300</t>
  </si>
  <si>
    <t>ДЦП «Господдержка МО при строит. муниц.ж/ф и проведение мероприятий по кап.ремонту жилых домов на территории МО МР ЗР на 2009-2012 годы»</t>
  </si>
  <si>
    <t>522 5200</t>
  </si>
  <si>
    <t>Субсидия за счет возврата возвратов остатка субсидии из окр. бюджета в рамках ДЦП соц. развит. Села 2009-2012г. - ремонт тротуаров</t>
  </si>
  <si>
    <t>795 1300</t>
  </si>
  <si>
    <t>МЦП «Развитие энергетического комплекса  "МР  "Заполярный район", обеспечение энергосбережения и повышение энергоэффективности регион. экономики на 2010-2015 годы»</t>
  </si>
  <si>
    <t>505 9400</t>
  </si>
  <si>
    <t>Социальное обеспечение населения (ком. усл.)</t>
  </si>
  <si>
    <t>505 9500</t>
  </si>
  <si>
    <t>Социальное обеспечение населения (абонплата)</t>
  </si>
  <si>
    <t>ПРИЛОЖЕНИЕ № 2 к заключению по результатам проведения внешней проверки годового отчета об исполнении бюджета МО "Тельвисочный  сельсовет" НАО за 2012 год</t>
  </si>
  <si>
    <t>Бюджетные назначения, утвержденные Решением Совета от 30.12.2011 № 02)</t>
  </si>
  <si>
    <t>Уточненный план на 2012 год  (решение от 28.12.2012 № 02)</t>
  </si>
  <si>
    <t>003 Бюджетные инвестиции</t>
  </si>
  <si>
    <t>447 Проведение оздоровительных и других мероприятий для детей и молодежи</t>
  </si>
  <si>
    <t>522 5900</t>
  </si>
  <si>
    <t xml:space="preserve">ДЦП "Развитие энергетического комплекса НАО, обеспечение энергосбережения и повышение энергоэффективности регион. экономики на 2010-2015 годы» </t>
  </si>
  <si>
    <t>600 0300</t>
  </si>
  <si>
    <t>Озеленение</t>
  </si>
  <si>
    <t>522 9100</t>
  </si>
  <si>
    <t>ДЦП "Молодежь НАО (2011-2013 годы)"</t>
  </si>
  <si>
    <t>795 0100</t>
  </si>
  <si>
    <t>МЦП "Молодежь муниципального района "Заполярный район" (2011-2013 годы)"</t>
  </si>
  <si>
    <t>440 0200</t>
  </si>
  <si>
    <t>Комплектование книжных фондов библиотек муниципальных образований и гос. библиотек городов Москвы и Санкт-Петербурга</t>
  </si>
  <si>
    <t>505 8900</t>
  </si>
  <si>
    <t xml:space="preserve">Соцподдержка граждан, проживающих на территории МР ЗР за счет средств районного бюджета и прочих безвозмездных поступлений в районный бюджет (ремонт жилых помещений ветеранов) </t>
  </si>
  <si>
    <t xml:space="preserve">Мероприятия в области коммунального хозяйства </t>
  </si>
  <si>
    <t>350 0300</t>
  </si>
  <si>
    <t>Мероприятия в области жилищного хозяйства</t>
  </si>
  <si>
    <t>795 0400</t>
  </si>
  <si>
    <t>ДЦП "Развитие физической культуры и спорта в муниципальном районе "Заполярный район" на 2011-2013 годы"</t>
  </si>
  <si>
    <t>ПРИЛОЖЕНИЕ № 2 к заключению по результатам проведения внешней проверки годового отчета об исполнении бюджета МО "Тельвисочный  сельсовет" НАО</t>
  </si>
  <si>
    <t xml:space="preserve">Кассовое исполнение за 2012 год. </t>
  </si>
  <si>
    <t>Бюджетные назначения на 2013 год, (ф.0503117)</t>
  </si>
  <si>
    <t>Уточненный план на 2013 год  (решение от 30.12.2013 № 01, бюдж. роспись на 30.12.2013г.)</t>
  </si>
  <si>
    <t>Кассовое исполнение за 2013 год. (ф.0503117)</t>
  </si>
  <si>
    <t>кассовое исполнение за 2013 год %</t>
  </si>
  <si>
    <t>отклонение показателей исполнения бюджета за 2013 год относительно уточненного плана</t>
  </si>
  <si>
    <t>Отклонение показателей исполнения бюджета за 2013 год относительно 2012 года</t>
  </si>
  <si>
    <t>бюджетная роспись на отчетную дату</t>
  </si>
  <si>
    <t>отклонение показателей бюджетной росписи от уточненных бюджетных назначений</t>
  </si>
  <si>
    <t>доля в сумме расходов, %</t>
  </si>
  <si>
    <t>процент исполнения</t>
  </si>
  <si>
    <t>отклонение показателей кассового исполнения от плана</t>
  </si>
  <si>
    <t>Темп роста, %</t>
  </si>
  <si>
    <t>ВСЕГО</t>
  </si>
  <si>
    <t xml:space="preserve">Общегосударственные вопросы </t>
  </si>
  <si>
    <t>Раздел/   подраздел</t>
  </si>
  <si>
    <t>01 00</t>
  </si>
  <si>
    <t>01 02</t>
  </si>
  <si>
    <t>11 02</t>
  </si>
  <si>
    <t>01 03</t>
  </si>
  <si>
    <t>01 04</t>
  </si>
  <si>
    <t>01 06</t>
  </si>
  <si>
    <t>01 07</t>
  </si>
  <si>
    <t>01 11</t>
  </si>
  <si>
    <t>01 13</t>
  </si>
  <si>
    <t>02 00</t>
  </si>
  <si>
    <t>02 03</t>
  </si>
  <si>
    <t>03 00</t>
  </si>
  <si>
    <t>03 09</t>
  </si>
  <si>
    <t>03 10</t>
  </si>
  <si>
    <t>04 00</t>
  </si>
  <si>
    <t>04 08</t>
  </si>
  <si>
    <t>05 00</t>
  </si>
  <si>
    <t>05 01</t>
  </si>
  <si>
    <t>05 02</t>
  </si>
  <si>
    <t>05 03</t>
  </si>
  <si>
    <t>05 05</t>
  </si>
  <si>
    <t>07 00</t>
  </si>
  <si>
    <t>07 07</t>
  </si>
  <si>
    <t>08 00</t>
  </si>
  <si>
    <t>08 01</t>
  </si>
  <si>
    <t>08 04</t>
  </si>
  <si>
    <t>10 00</t>
  </si>
  <si>
    <t>10 01</t>
  </si>
  <si>
    <t>10 03</t>
  </si>
  <si>
    <t>11 00</t>
  </si>
  <si>
    <t>11 01</t>
  </si>
  <si>
    <t>04 09</t>
  </si>
  <si>
    <t>-</t>
  </si>
  <si>
    <t>тыс.руб.</t>
  </si>
  <si>
    <t xml:space="preserve">Кассовое исполнение за 2017 год. </t>
  </si>
  <si>
    <r>
      <t>первоначальные (решение от 27</t>
    </r>
    <r>
      <rPr>
        <sz val="10"/>
        <rFont val="Times New Roman"/>
        <family val="1"/>
        <charset val="204"/>
      </rPr>
      <t>.12.2017 №2</t>
    </r>
    <r>
      <rPr>
        <sz val="10"/>
        <color indexed="8"/>
        <rFont val="Times New Roman"/>
        <family val="1"/>
        <charset val="204"/>
      </rPr>
      <t>)</t>
    </r>
  </si>
  <si>
    <t>уточненные (решение от 27.12.2018 №1)</t>
  </si>
  <si>
    <t>Утвержденные бюджетные назначения на 2018 год</t>
  </si>
  <si>
    <t>Кассовое исполнение за 2018 год</t>
  </si>
  <si>
    <t>Отклонение 2018 года от 2017 года (руб.)</t>
  </si>
  <si>
    <t>Другие вопросы в области социальной политики</t>
  </si>
  <si>
    <t>Другие вопросы в области национальной экономики</t>
  </si>
  <si>
    <t xml:space="preserve">          ПРИЛОЖЕНИЕ № 2                                                                                                                                        к пояснительной записке за 2018 год</t>
  </si>
  <si>
    <t>0412</t>
  </si>
  <si>
    <t xml:space="preserve"> РАСХОДЫ  МЕСТНОГО  БЮДЖЕТА В РАЗРЕЗЕ РАЗДЕЛОВ (ПОДРАЗДЕЛОВ)</t>
  </si>
</sst>
</file>

<file path=xl/styles.xml><?xml version="1.0" encoding="utf-8"?>
<styleSheet xmlns="http://schemas.openxmlformats.org/spreadsheetml/2006/main">
  <numFmts count="5">
    <numFmt numFmtId="43" formatCode="_-* #,##0.00_р_._-;\-* #,##0.00_р_._-;_-* &quot;-&quot;??_р_._-;_-@_-"/>
    <numFmt numFmtId="164" formatCode="_-* #,##0.0_р_._-;\-* #,##0.0_р_._-;_-* &quot;-&quot;??_р_._-;_-@_-"/>
    <numFmt numFmtId="165" formatCode="0.0%"/>
    <numFmt numFmtId="166" formatCode="0.0"/>
    <numFmt numFmtId="167" formatCode="#,##0.0_ ;\-#,##0.0\ "/>
  </numFmts>
  <fonts count="24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12"/>
      <name val="Times New Roman"/>
      <family val="1"/>
      <charset val="204"/>
    </font>
    <font>
      <sz val="13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C00000"/>
      <name val="Times New Roman"/>
      <family val="1"/>
      <charset val="204"/>
    </font>
    <font>
      <sz val="11"/>
      <color rgb="FFC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7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43" fontId="2" fillId="0" borderId="0" xfId="2" applyFont="1" applyBorder="1" applyAlignment="1" applyProtection="1">
      <alignment horizontal="center" vertical="center" wrapText="1"/>
      <protection locked="0"/>
    </xf>
    <xf numFmtId="10" fontId="2" fillId="0" borderId="0" xfId="0" applyNumberFormat="1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vertical="center" wrapText="1"/>
    </xf>
    <xf numFmtId="164" fontId="4" fillId="0" borderId="1" xfId="2" applyNumberFormat="1" applyFont="1" applyBorder="1" applyAlignment="1" applyProtection="1">
      <alignment horizontal="center" vertical="center"/>
      <protection locked="0"/>
    </xf>
    <xf numFmtId="164" fontId="4" fillId="0" borderId="1" xfId="0" applyNumberFormat="1" applyFont="1" applyBorder="1" applyAlignment="1" applyProtection="1">
      <alignment horizontal="center" vertical="center" wrapText="1"/>
      <protection locked="0"/>
    </xf>
    <xf numFmtId="164" fontId="2" fillId="0" borderId="1" xfId="2" applyNumberFormat="1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9" fontId="2" fillId="0" borderId="1" xfId="1" applyFont="1" applyBorder="1" applyAlignment="1" applyProtection="1">
      <alignment horizontal="center" vertical="center" wrapText="1"/>
      <protection locked="0"/>
    </xf>
    <xf numFmtId="164" fontId="2" fillId="0" borderId="1" xfId="2" applyNumberFormat="1" applyFont="1" applyBorder="1" applyAlignment="1" applyProtection="1">
      <alignment vertical="center" wrapText="1"/>
      <protection locked="0"/>
    </xf>
    <xf numFmtId="164" fontId="4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9" fontId="4" fillId="0" borderId="1" xfId="1" applyFont="1" applyBorder="1" applyAlignment="1" applyProtection="1">
      <alignment horizontal="center" vertical="center"/>
      <protection locked="0"/>
    </xf>
    <xf numFmtId="165" fontId="2" fillId="0" borderId="1" xfId="1" applyNumberFormat="1" applyFont="1" applyBorder="1" applyAlignment="1" applyProtection="1">
      <alignment horizontal="center" vertical="center" wrapText="1"/>
      <protection locked="0"/>
    </xf>
    <xf numFmtId="165" fontId="4" fillId="0" borderId="1" xfId="1" applyNumberFormat="1" applyFont="1" applyBorder="1" applyAlignment="1" applyProtection="1">
      <alignment horizontal="center" vertical="center" wrapText="1"/>
      <protection locked="0"/>
    </xf>
    <xf numFmtId="165" fontId="4" fillId="0" borderId="1" xfId="1" applyNumberFormat="1" applyFont="1" applyBorder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0" borderId="1" xfId="0" applyFont="1" applyBorder="1"/>
    <xf numFmtId="164" fontId="2" fillId="2" borderId="1" xfId="0" applyNumberFormat="1" applyFont="1" applyFill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 wrapText="1"/>
    </xf>
    <xf numFmtId="164" fontId="2" fillId="2" borderId="1" xfId="2" applyNumberFormat="1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>
      <alignment vertical="center" wrapText="1"/>
    </xf>
    <xf numFmtId="164" fontId="2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0" fillId="0" borderId="4" xfId="0" applyBorder="1"/>
    <xf numFmtId="0" fontId="6" fillId="0" borderId="0" xfId="0" applyFont="1"/>
    <xf numFmtId="164" fontId="2" fillId="2" borderId="1" xfId="0" applyNumberFormat="1" applyFont="1" applyFill="1" applyBorder="1" applyAlignment="1">
      <alignment horizontal="center" vertical="center" wrapText="1"/>
    </xf>
    <xf numFmtId="49" fontId="5" fillId="2" borderId="5" xfId="0" applyNumberFormat="1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 wrapText="1"/>
    </xf>
    <xf numFmtId="164" fontId="4" fillId="0" borderId="1" xfId="2" applyNumberFormat="1" applyFont="1" applyFill="1" applyBorder="1" applyAlignment="1" applyProtection="1">
      <alignment horizontal="center" vertical="center"/>
      <protection locked="0"/>
    </xf>
    <xf numFmtId="165" fontId="4" fillId="0" borderId="1" xfId="1" applyNumberFormat="1" applyFont="1" applyFill="1" applyBorder="1" applyAlignment="1" applyProtection="1">
      <alignment horizontal="center" vertical="center"/>
      <protection locked="0"/>
    </xf>
    <xf numFmtId="164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65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4" fillId="0" borderId="6" xfId="2" applyNumberFormat="1" applyFont="1" applyFill="1" applyBorder="1" applyAlignment="1" applyProtection="1">
      <alignment horizontal="center" vertical="center"/>
      <protection locked="0"/>
    </xf>
    <xf numFmtId="164" fontId="2" fillId="0" borderId="6" xfId="2" applyNumberFormat="1" applyFont="1" applyFill="1" applyBorder="1" applyAlignment="1" applyProtection="1">
      <alignment horizontal="center" vertical="center" wrapText="1"/>
      <protection locked="0"/>
    </xf>
    <xf numFmtId="164" fontId="2" fillId="2" borderId="6" xfId="2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165" fontId="2" fillId="0" borderId="1" xfId="1" applyNumberFormat="1" applyFont="1" applyFill="1" applyBorder="1" applyAlignment="1" applyProtection="1">
      <alignment horizontal="center" vertical="center"/>
      <protection locked="0"/>
    </xf>
    <xf numFmtId="164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65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2" fillId="0" borderId="1" xfId="2" applyNumberFormat="1" applyFont="1" applyFill="1" applyBorder="1" applyAlignment="1" applyProtection="1">
      <alignment horizontal="center" vertical="center"/>
      <protection locked="0"/>
    </xf>
    <xf numFmtId="165" fontId="4" fillId="0" borderId="1" xfId="1" applyNumberFormat="1" applyFont="1" applyBorder="1" applyAlignment="1" applyProtection="1">
      <alignment horizontal="center" vertical="center"/>
      <protection locked="0"/>
    </xf>
    <xf numFmtId="165" fontId="2" fillId="0" borderId="1" xfId="1" applyNumberFormat="1" applyFont="1" applyBorder="1" applyAlignment="1" applyProtection="1">
      <alignment horizontal="center" vertical="center"/>
      <protection locked="0"/>
    </xf>
    <xf numFmtId="10" fontId="2" fillId="0" borderId="1" xfId="1" applyNumberFormat="1" applyFont="1" applyBorder="1" applyAlignment="1">
      <alignment horizontal="center" vertical="center"/>
    </xf>
    <xf numFmtId="0" fontId="8" fillId="0" borderId="5" xfId="0" applyFont="1" applyFill="1" applyBorder="1" applyAlignment="1">
      <alignment vertical="center" wrapText="1"/>
    </xf>
    <xf numFmtId="164" fontId="9" fillId="0" borderId="6" xfId="2" applyNumberFormat="1" applyFont="1" applyFill="1" applyBorder="1" applyAlignment="1" applyProtection="1">
      <alignment horizontal="center" vertical="center" wrapText="1"/>
      <protection locked="0"/>
    </xf>
    <xf numFmtId="164" fontId="2" fillId="2" borderId="6" xfId="2" applyNumberFormat="1" applyFont="1" applyFill="1" applyBorder="1" applyAlignment="1">
      <alignment vertical="center" wrapText="1"/>
    </xf>
    <xf numFmtId="0" fontId="2" fillId="0" borderId="0" xfId="0" applyFont="1"/>
    <xf numFmtId="0" fontId="2" fillId="0" borderId="4" xfId="0" applyFont="1" applyBorder="1"/>
    <xf numFmtId="0" fontId="2" fillId="0" borderId="7" xfId="0" applyFont="1" applyBorder="1"/>
    <xf numFmtId="49" fontId="9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164" fontId="2" fillId="0" borderId="6" xfId="2" applyNumberFormat="1" applyFont="1" applyBorder="1"/>
    <xf numFmtId="164" fontId="2" fillId="0" borderId="6" xfId="2" applyNumberFormat="1" applyFont="1" applyBorder="1" applyAlignment="1">
      <alignment vertical="center"/>
    </xf>
    <xf numFmtId="164" fontId="2" fillId="0" borderId="1" xfId="2" applyNumberFormat="1" applyFont="1" applyBorder="1" applyAlignment="1">
      <alignment vertical="center"/>
    </xf>
    <xf numFmtId="164" fontId="9" fillId="0" borderId="1" xfId="2" applyNumberFormat="1" applyFont="1" applyBorder="1" applyAlignment="1">
      <alignment vertical="center"/>
    </xf>
    <xf numFmtId="49" fontId="10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164" fontId="9" fillId="0" borderId="1" xfId="2" applyNumberFormat="1" applyFont="1" applyFill="1" applyBorder="1" applyAlignment="1" applyProtection="1">
      <alignment horizontal="center" vertical="center" wrapText="1"/>
      <protection locked="0"/>
    </xf>
    <xf numFmtId="164" fontId="9" fillId="2" borderId="1" xfId="2" applyNumberFormat="1" applyFont="1" applyFill="1" applyBorder="1" applyAlignment="1">
      <alignment horizontal="center" vertical="center" wrapText="1"/>
    </xf>
    <xf numFmtId="164" fontId="9" fillId="2" borderId="1" xfId="2" applyNumberFormat="1" applyFont="1" applyFill="1" applyBorder="1" applyAlignment="1" applyProtection="1">
      <alignment horizontal="center" vertical="center" wrapText="1"/>
      <protection locked="0"/>
    </xf>
    <xf numFmtId="164" fontId="9" fillId="0" borderId="1" xfId="2" applyNumberFormat="1" applyFont="1" applyBorder="1"/>
    <xf numFmtId="164" fontId="9" fillId="2" borderId="1" xfId="2" applyNumberFormat="1" applyFont="1" applyFill="1" applyBorder="1" applyAlignment="1">
      <alignment vertical="center" wrapText="1"/>
    </xf>
    <xf numFmtId="1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justify" vertical="center" wrapText="1"/>
    </xf>
    <xf numFmtId="0" fontId="14" fillId="0" borderId="1" xfId="0" applyFont="1" applyBorder="1" applyAlignment="1">
      <alignment horizontal="justify" vertical="center" wrapText="1"/>
    </xf>
    <xf numFmtId="0" fontId="16" fillId="0" borderId="1" xfId="0" applyFont="1" applyBorder="1" applyAlignment="1">
      <alignment horizontal="justify" vertical="center" wrapText="1"/>
    </xf>
    <xf numFmtId="165" fontId="4" fillId="0" borderId="1" xfId="1" applyNumberFormat="1" applyFont="1" applyBorder="1" applyAlignment="1" applyProtection="1">
      <alignment horizontal="right" vertical="center" wrapText="1"/>
      <protection locked="0"/>
    </xf>
    <xf numFmtId="164" fontId="4" fillId="0" borderId="1" xfId="0" applyNumberFormat="1" applyFont="1" applyBorder="1" applyAlignment="1">
      <alignment horizontal="right" vertical="center"/>
    </xf>
    <xf numFmtId="164" fontId="2" fillId="0" borderId="1" xfId="2" applyNumberFormat="1" applyFont="1" applyBorder="1" applyAlignment="1" applyProtection="1">
      <alignment horizontal="right" vertical="center" wrapText="1"/>
      <protection locked="0"/>
    </xf>
    <xf numFmtId="165" fontId="2" fillId="0" borderId="1" xfId="1" applyNumberFormat="1" applyFont="1" applyBorder="1" applyAlignment="1">
      <alignment horizontal="right" vertical="center"/>
    </xf>
    <xf numFmtId="166" fontId="4" fillId="0" borderId="1" xfId="1" applyNumberFormat="1" applyFont="1" applyBorder="1" applyAlignment="1" applyProtection="1">
      <alignment horizontal="right" vertical="center"/>
      <protection locked="0"/>
    </xf>
    <xf numFmtId="166" fontId="2" fillId="0" borderId="1" xfId="1" applyNumberFormat="1" applyFont="1" applyBorder="1" applyAlignment="1" applyProtection="1">
      <alignment horizontal="right" vertical="center"/>
      <protection locked="0"/>
    </xf>
    <xf numFmtId="165" fontId="4" fillId="0" borderId="1" xfId="0" applyNumberFormat="1" applyFont="1" applyBorder="1" applyAlignment="1" applyProtection="1">
      <alignment horizontal="right" vertical="center" wrapText="1"/>
      <protection locked="0"/>
    </xf>
    <xf numFmtId="0" fontId="0" fillId="0" borderId="0" xfId="0" applyAlignment="1">
      <alignment horizontal="center"/>
    </xf>
    <xf numFmtId="164" fontId="4" fillId="4" borderId="1" xfId="2" applyNumberFormat="1" applyFont="1" applyFill="1" applyBorder="1" applyAlignment="1" applyProtection="1">
      <alignment horizontal="right" vertical="center" wrapText="1"/>
      <protection locked="0"/>
    </xf>
    <xf numFmtId="164" fontId="4" fillId="5" borderId="1" xfId="2" applyNumberFormat="1" applyFont="1" applyFill="1" applyBorder="1" applyAlignment="1" applyProtection="1">
      <alignment horizontal="right" vertical="center"/>
      <protection locked="0"/>
    </xf>
    <xf numFmtId="9" fontId="4" fillId="5" borderId="1" xfId="0" applyNumberFormat="1" applyFont="1" applyFill="1" applyBorder="1" applyAlignment="1" applyProtection="1">
      <alignment horizontal="right" vertical="center" wrapText="1"/>
      <protection locked="0"/>
    </xf>
    <xf numFmtId="165" fontId="4" fillId="5" borderId="1" xfId="1" applyNumberFormat="1" applyFont="1" applyFill="1" applyBorder="1" applyAlignment="1" applyProtection="1">
      <alignment horizontal="right" vertical="center" wrapText="1"/>
      <protection locked="0"/>
    </xf>
    <xf numFmtId="164" fontId="4" fillId="5" borderId="1" xfId="0" applyNumberFormat="1" applyFont="1" applyFill="1" applyBorder="1" applyAlignment="1">
      <alignment horizontal="right" vertical="center"/>
    </xf>
    <xf numFmtId="165" fontId="4" fillId="5" borderId="1" xfId="1" applyNumberFormat="1" applyFont="1" applyFill="1" applyBorder="1" applyAlignment="1">
      <alignment horizontal="right" vertical="center"/>
    </xf>
    <xf numFmtId="165" fontId="4" fillId="4" borderId="1" xfId="0" applyNumberFormat="1" applyFont="1" applyFill="1" applyBorder="1" applyAlignment="1" applyProtection="1">
      <alignment horizontal="right" vertical="center" wrapText="1"/>
      <protection locked="0"/>
    </xf>
    <xf numFmtId="165" fontId="4" fillId="4" borderId="1" xfId="1" applyNumberFormat="1" applyFont="1" applyFill="1" applyBorder="1" applyAlignment="1" applyProtection="1">
      <alignment horizontal="right" vertical="center" wrapText="1"/>
      <protection locked="0"/>
    </xf>
    <xf numFmtId="164" fontId="4" fillId="4" borderId="1" xfId="0" applyNumberFormat="1" applyFont="1" applyFill="1" applyBorder="1" applyAlignment="1">
      <alignment horizontal="right" vertical="center"/>
    </xf>
    <xf numFmtId="165" fontId="4" fillId="4" borderId="1" xfId="1" applyNumberFormat="1" applyFont="1" applyFill="1" applyBorder="1" applyAlignment="1">
      <alignment horizontal="right" vertical="center"/>
    </xf>
    <xf numFmtId="165" fontId="2" fillId="0" borderId="1" xfId="1" applyNumberFormat="1" applyFont="1" applyFill="1" applyBorder="1" applyAlignment="1">
      <alignment horizontal="right" vertical="center"/>
    </xf>
    <xf numFmtId="165" fontId="2" fillId="0" borderId="1" xfId="0" applyNumberFormat="1" applyFont="1" applyBorder="1" applyAlignment="1" applyProtection="1">
      <alignment horizontal="right" vertical="center" wrapText="1"/>
      <protection locked="0"/>
    </xf>
    <xf numFmtId="165" fontId="2" fillId="0" borderId="1" xfId="1" applyNumberFormat="1" applyFont="1" applyBorder="1" applyAlignment="1" applyProtection="1">
      <alignment horizontal="right" vertical="center" wrapText="1"/>
      <protection locked="0"/>
    </xf>
    <xf numFmtId="164" fontId="2" fillId="0" borderId="1" xfId="0" applyNumberFormat="1" applyFont="1" applyBorder="1" applyAlignment="1">
      <alignment horizontal="right" vertical="center"/>
    </xf>
    <xf numFmtId="165" fontId="2" fillId="0" borderId="1" xfId="0" applyNumberFormat="1" applyFont="1" applyFill="1" applyBorder="1" applyAlignment="1" applyProtection="1">
      <alignment horizontal="right" vertical="center" wrapText="1"/>
      <protection locked="0"/>
    </xf>
    <xf numFmtId="165" fontId="2" fillId="0" borderId="1" xfId="1" applyNumberFormat="1" applyFont="1" applyFill="1" applyBorder="1" applyAlignment="1" applyProtection="1">
      <alignment horizontal="right" vertical="center" wrapText="1"/>
      <protection locked="0"/>
    </xf>
    <xf numFmtId="164" fontId="2" fillId="0" borderId="1" xfId="0" applyNumberFormat="1" applyFont="1" applyFill="1" applyBorder="1" applyAlignment="1">
      <alignment horizontal="right" vertical="center"/>
    </xf>
    <xf numFmtId="167" fontId="4" fillId="5" borderId="1" xfId="0" applyNumberFormat="1" applyFont="1" applyFill="1" applyBorder="1" applyAlignment="1">
      <alignment horizontal="right" vertical="center"/>
    </xf>
    <xf numFmtId="167" fontId="4" fillId="0" borderId="1" xfId="0" applyNumberFormat="1" applyFont="1" applyBorder="1" applyAlignment="1">
      <alignment horizontal="right" vertical="center"/>
    </xf>
    <xf numFmtId="167" fontId="4" fillId="4" borderId="1" xfId="0" applyNumberFormat="1" applyFont="1" applyFill="1" applyBorder="1" applyAlignment="1">
      <alignment horizontal="right" vertical="center"/>
    </xf>
    <xf numFmtId="167" fontId="2" fillId="0" borderId="1" xfId="0" applyNumberFormat="1" applyFont="1" applyBorder="1" applyAlignment="1">
      <alignment horizontal="right" vertical="center"/>
    </xf>
    <xf numFmtId="164" fontId="4" fillId="5" borderId="14" xfId="2" applyNumberFormat="1" applyFont="1" applyFill="1" applyBorder="1" applyAlignment="1" applyProtection="1">
      <alignment horizontal="right" vertical="center"/>
      <protection locked="0"/>
    </xf>
    <xf numFmtId="164" fontId="2" fillId="0" borderId="14" xfId="2" applyNumberFormat="1" applyFont="1" applyBorder="1" applyAlignment="1" applyProtection="1">
      <alignment vertical="center" wrapText="1"/>
      <protection locked="0"/>
    </xf>
    <xf numFmtId="164" fontId="4" fillId="4" borderId="14" xfId="2" applyNumberFormat="1" applyFont="1" applyFill="1" applyBorder="1" applyAlignment="1" applyProtection="1">
      <alignment horizontal="right" vertical="center" wrapText="1"/>
      <protection locked="0"/>
    </xf>
    <xf numFmtId="164" fontId="2" fillId="0" borderId="14" xfId="2" applyNumberFormat="1" applyFont="1" applyBorder="1" applyAlignment="1" applyProtection="1">
      <alignment horizontal="right" vertical="center" wrapText="1"/>
      <protection locked="0"/>
    </xf>
    <xf numFmtId="0" fontId="14" fillId="2" borderId="2" xfId="0" applyFont="1" applyFill="1" applyBorder="1" applyAlignment="1">
      <alignment horizontal="center" vertical="center" wrapText="1"/>
    </xf>
    <xf numFmtId="164" fontId="4" fillId="5" borderId="1" xfId="2" applyNumberFormat="1" applyFont="1" applyFill="1" applyBorder="1" applyAlignment="1" applyProtection="1">
      <alignment horizontal="center" vertical="center"/>
      <protection locked="0"/>
    </xf>
    <xf numFmtId="164" fontId="2" fillId="3" borderId="1" xfId="2" applyNumberFormat="1" applyFont="1" applyFill="1" applyBorder="1" applyAlignment="1" applyProtection="1">
      <alignment horizontal="center" vertical="center"/>
      <protection locked="0"/>
    </xf>
    <xf numFmtId="164" fontId="4" fillId="4" borderId="1" xfId="2" applyNumberFormat="1" applyFont="1" applyFill="1" applyBorder="1" applyAlignment="1">
      <alignment horizontal="center" vertical="center"/>
    </xf>
    <xf numFmtId="164" fontId="2" fillId="0" borderId="1" xfId="2" applyNumberFormat="1" applyFont="1" applyBorder="1" applyAlignment="1" applyProtection="1">
      <alignment horizontal="center" vertical="center"/>
      <protection locked="0"/>
    </xf>
    <xf numFmtId="164" fontId="2" fillId="3" borderId="1" xfId="2" applyNumberFormat="1" applyFont="1" applyFill="1" applyBorder="1" applyAlignment="1">
      <alignment horizontal="center" vertical="center"/>
    </xf>
    <xf numFmtId="164" fontId="2" fillId="0" borderId="1" xfId="2" applyNumberFormat="1" applyFont="1" applyBorder="1" applyAlignment="1">
      <alignment horizontal="center" vertical="center"/>
    </xf>
    <xf numFmtId="0" fontId="16" fillId="4" borderId="3" xfId="0" applyFont="1" applyFill="1" applyBorder="1" applyAlignment="1">
      <alignment horizontal="justify" vertical="center" wrapText="1"/>
    </xf>
    <xf numFmtId="0" fontId="16" fillId="5" borderId="1" xfId="0" applyFont="1" applyFill="1" applyBorder="1" applyAlignment="1">
      <alignment horizontal="justify" vertical="center" wrapText="1"/>
    </xf>
    <xf numFmtId="0" fontId="18" fillId="5" borderId="1" xfId="0" applyFont="1" applyFill="1" applyBorder="1" applyAlignment="1">
      <alignment vertical="center"/>
    </xf>
    <xf numFmtId="0" fontId="18" fillId="0" borderId="7" xfId="0" applyFont="1" applyBorder="1" applyAlignment="1">
      <alignment vertical="center"/>
    </xf>
    <xf numFmtId="0" fontId="19" fillId="4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164" fontId="20" fillId="0" borderId="1" xfId="2" applyNumberFormat="1" applyFont="1" applyBorder="1" applyAlignment="1" applyProtection="1">
      <alignment horizontal="right" vertical="center" wrapText="1"/>
      <protection locked="0"/>
    </xf>
    <xf numFmtId="166" fontId="4" fillId="5" borderId="1" xfId="1" applyNumberFormat="1" applyFont="1" applyFill="1" applyBorder="1" applyAlignment="1" applyProtection="1">
      <alignment horizontal="right" vertical="center"/>
      <protection locked="0"/>
    </xf>
    <xf numFmtId="166" fontId="4" fillId="4" borderId="1" xfId="1" applyNumberFormat="1" applyFont="1" applyFill="1" applyBorder="1" applyAlignment="1" applyProtection="1">
      <alignment horizontal="right" vertical="center"/>
      <protection locked="0"/>
    </xf>
    <xf numFmtId="0" fontId="14" fillId="0" borderId="1" xfId="0" applyFont="1" applyBorder="1" applyAlignment="1">
      <alignment horizontal="center" vertical="center" wrapText="1"/>
    </xf>
    <xf numFmtId="164" fontId="9" fillId="0" borderId="1" xfId="2" applyNumberFormat="1" applyFont="1" applyBorder="1" applyAlignment="1" applyProtection="1">
      <alignment horizontal="right" vertical="center" wrapText="1"/>
      <protection locked="0"/>
    </xf>
    <xf numFmtId="49" fontId="17" fillId="0" borderId="1" xfId="0" applyNumberFormat="1" applyFont="1" applyBorder="1" applyAlignment="1">
      <alignment horizontal="center" vertical="center"/>
    </xf>
    <xf numFmtId="164" fontId="21" fillId="5" borderId="1" xfId="2" applyNumberFormat="1" applyFont="1" applyFill="1" applyBorder="1" applyAlignment="1" applyProtection="1">
      <alignment horizontal="center" vertical="center"/>
      <protection locked="0"/>
    </xf>
    <xf numFmtId="164" fontId="9" fillId="0" borderId="1" xfId="2" applyNumberFormat="1" applyFont="1" applyBorder="1" applyAlignment="1" applyProtection="1">
      <alignment vertical="center" wrapText="1"/>
      <protection locked="0"/>
    </xf>
    <xf numFmtId="164" fontId="21" fillId="4" borderId="1" xfId="2" applyNumberFormat="1" applyFont="1" applyFill="1" applyBorder="1" applyAlignment="1" applyProtection="1">
      <alignment horizontal="center" vertical="center" wrapText="1"/>
      <protection locked="0"/>
    </xf>
    <xf numFmtId="164" fontId="9" fillId="0" borderId="1" xfId="2" applyNumberFormat="1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wrapText="1"/>
    </xf>
    <xf numFmtId="0" fontId="2" fillId="0" borderId="8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4" fillId="0" borderId="7" xfId="0" applyFont="1" applyBorder="1" applyAlignment="1">
      <alignment horizontal="center" vertical="center" wrapText="1"/>
    </xf>
    <xf numFmtId="0" fontId="11" fillId="0" borderId="0" xfId="0" applyFont="1" applyAlignment="1">
      <alignment horizontal="right" wrapText="1"/>
    </xf>
    <xf numFmtId="0" fontId="13" fillId="0" borderId="0" xfId="0" applyFont="1" applyAlignment="1">
      <alignment horizontal="right" wrapText="1"/>
    </xf>
    <xf numFmtId="0" fontId="14" fillId="2" borderId="14" xfId="0" applyFont="1" applyFill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vertical="center"/>
    </xf>
    <xf numFmtId="0" fontId="22" fillId="0" borderId="2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</cellXfs>
  <cellStyles count="3">
    <cellStyle name="Обычный" xfId="0" builtinId="0"/>
    <cellStyle name="Процентный" xfId="1" builtinId="5"/>
    <cellStyle name="Финансовый" xfId="2" builtinId="3"/>
  </cellStyles>
  <dxfs count="0"/>
  <tableStyles count="0" defaultTableStyle="TableStyleMedium9" defaultPivotStyle="PivotStyleLight16"/>
  <colors>
    <mruColors>
      <color rgb="FF0099CC"/>
      <color rgb="FFCC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8"/>
  <sheetViews>
    <sheetView topLeftCell="B1" workbookViewId="0">
      <selection activeCell="N5" sqref="N5"/>
    </sheetView>
  </sheetViews>
  <sheetFormatPr defaultRowHeight="15"/>
  <cols>
    <col min="1" max="1" width="44.7109375" style="3" customWidth="1"/>
    <col min="2" max="2" width="8.42578125" style="4" customWidth="1"/>
    <col min="3" max="3" width="12.5703125" style="3" customWidth="1"/>
    <col min="4" max="4" width="13.85546875" style="3" customWidth="1"/>
    <col min="5" max="5" width="13" style="3" customWidth="1"/>
    <col min="6" max="6" width="11.85546875" style="3" customWidth="1"/>
    <col min="7" max="7" width="10.28515625" style="3" customWidth="1"/>
    <col min="8" max="8" width="11.42578125" style="3" customWidth="1"/>
    <col min="9" max="9" width="12.140625" style="3" customWidth="1"/>
    <col min="10" max="10" width="11.140625" style="3" customWidth="1"/>
    <col min="11" max="12" width="11.85546875" style="3" customWidth="1"/>
    <col min="13" max="16384" width="9.140625" style="3"/>
  </cols>
  <sheetData>
    <row r="1" spans="1:12" ht="51.75" customHeight="1">
      <c r="J1" s="141" t="s">
        <v>194</v>
      </c>
      <c r="K1" s="141"/>
      <c r="L1" s="141"/>
    </row>
    <row r="3" spans="1:12">
      <c r="A3" s="143" t="s">
        <v>5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</row>
    <row r="4" spans="1:12" ht="27.75" customHeight="1">
      <c r="K4" s="142" t="s">
        <v>45</v>
      </c>
      <c r="L4" s="142"/>
    </row>
    <row r="5" spans="1:12" ht="80.25" customHeight="1">
      <c r="A5" s="144" t="s">
        <v>23</v>
      </c>
      <c r="B5" s="144" t="s">
        <v>22</v>
      </c>
      <c r="C5" s="144" t="s">
        <v>195</v>
      </c>
      <c r="D5" s="147" t="s">
        <v>196</v>
      </c>
      <c r="E5" s="146" t="s">
        <v>197</v>
      </c>
      <c r="F5" s="146" t="s">
        <v>198</v>
      </c>
      <c r="G5" s="144" t="s">
        <v>27</v>
      </c>
      <c r="H5" s="144" t="s">
        <v>199</v>
      </c>
      <c r="I5" s="146" t="s">
        <v>200</v>
      </c>
      <c r="J5" s="146"/>
      <c r="K5" s="146" t="s">
        <v>201</v>
      </c>
      <c r="L5" s="146"/>
    </row>
    <row r="6" spans="1:12" ht="39.75" customHeight="1">
      <c r="A6" s="145"/>
      <c r="B6" s="145"/>
      <c r="C6" s="145"/>
      <c r="D6" s="147"/>
      <c r="E6" s="146"/>
      <c r="F6" s="146"/>
      <c r="G6" s="145"/>
      <c r="H6" s="145"/>
      <c r="I6" s="1" t="s">
        <v>4</v>
      </c>
      <c r="J6" s="1" t="s">
        <v>155</v>
      </c>
      <c r="K6" s="1" t="s">
        <v>4</v>
      </c>
      <c r="L6" s="1" t="s">
        <v>155</v>
      </c>
    </row>
    <row r="7" spans="1:12">
      <c r="A7" s="12" t="s">
        <v>0</v>
      </c>
      <c r="B7" s="1"/>
      <c r="C7" s="13">
        <f>SUM(C9:C26)</f>
        <v>75368.800000000003</v>
      </c>
      <c r="D7" s="13">
        <f>SUM(D9:D26)</f>
        <v>51340</v>
      </c>
      <c r="E7" s="13">
        <f>SUM(E9:E26)</f>
        <v>91091.10000000002</v>
      </c>
      <c r="F7" s="13">
        <f>SUM(F9:F26)</f>
        <v>86894.800000000017</v>
      </c>
      <c r="G7" s="22">
        <f>F7/F7</f>
        <v>1</v>
      </c>
      <c r="H7" s="54">
        <f>F7/E7</f>
        <v>0.95393293087908693</v>
      </c>
      <c r="I7" s="14">
        <f>F7-E7</f>
        <v>-4196.3000000000029</v>
      </c>
      <c r="J7" s="24">
        <f>F7/E7-100%</f>
        <v>-4.6067069120913073E-2</v>
      </c>
      <c r="K7" s="19">
        <f>F7-C7</f>
        <v>11526.000000000015</v>
      </c>
      <c r="L7" s="25">
        <f>F7/C7-100%</f>
        <v>0.15292800203797885</v>
      </c>
    </row>
    <row r="8" spans="1:12" ht="12.75" customHeight="1">
      <c r="A8" s="2" t="s">
        <v>1</v>
      </c>
      <c r="B8" s="1"/>
      <c r="C8" s="20"/>
      <c r="D8" s="15"/>
      <c r="E8" s="15"/>
      <c r="F8" s="15"/>
      <c r="G8" s="17"/>
      <c r="H8" s="54"/>
      <c r="I8" s="16"/>
      <c r="J8" s="23"/>
      <c r="K8" s="21"/>
      <c r="L8" s="26"/>
    </row>
    <row r="9" spans="1:12">
      <c r="A9" s="5" t="s">
        <v>6</v>
      </c>
      <c r="B9" s="6">
        <v>211</v>
      </c>
      <c r="C9" s="18">
        <v>18652.900000000001</v>
      </c>
      <c r="D9" s="18">
        <v>20621.3</v>
      </c>
      <c r="E9" s="18">
        <v>20515.900000000001</v>
      </c>
      <c r="F9" s="18">
        <v>20369.8</v>
      </c>
      <c r="G9" s="23">
        <f>F9/F7</f>
        <v>0.23441909067055791</v>
      </c>
      <c r="H9" s="55">
        <f t="shared" ref="H9:H26" si="0">F9/E9</f>
        <v>0.99287869408605023</v>
      </c>
      <c r="I9" s="16">
        <f t="shared" ref="I9:I26" si="1">F9-E9</f>
        <v>-146.10000000000218</v>
      </c>
      <c r="J9" s="23">
        <f>F9/E9-100%</f>
        <v>-7.1213059139497714E-3</v>
      </c>
      <c r="K9" s="21">
        <f t="shared" ref="K9:K26" si="2">F9-C9</f>
        <v>1716.8999999999978</v>
      </c>
      <c r="L9" s="26">
        <f>F9/C9-100%</f>
        <v>9.2044668657420337E-2</v>
      </c>
    </row>
    <row r="10" spans="1:12">
      <c r="A10" s="5" t="s">
        <v>7</v>
      </c>
      <c r="B10" s="6">
        <v>212</v>
      </c>
      <c r="C10" s="18">
        <v>509.1</v>
      </c>
      <c r="D10" s="18">
        <v>949.9</v>
      </c>
      <c r="E10" s="18">
        <v>1048.8</v>
      </c>
      <c r="F10" s="18">
        <v>1044</v>
      </c>
      <c r="G10" s="23">
        <f>F10/F7</f>
        <v>1.2014527911911873E-2</v>
      </c>
      <c r="H10" s="55">
        <f t="shared" si="0"/>
        <v>0.99542334096109841</v>
      </c>
      <c r="I10" s="16">
        <f t="shared" si="1"/>
        <v>-4.7999999999999545</v>
      </c>
      <c r="J10" s="23">
        <f t="shared" ref="J10:J26" si="3">F10/E10-100%</f>
        <v>-4.5766590389015871E-3</v>
      </c>
      <c r="K10" s="21">
        <f t="shared" si="2"/>
        <v>534.9</v>
      </c>
      <c r="L10" s="26">
        <f t="shared" ref="L10:L26" si="4">F10/C10-100%</f>
        <v>1.0506776664702415</v>
      </c>
    </row>
    <row r="11" spans="1:12">
      <c r="A11" s="5" t="s">
        <v>8</v>
      </c>
      <c r="B11" s="6">
        <v>213</v>
      </c>
      <c r="C11" s="18">
        <v>4157.8</v>
      </c>
      <c r="D11" s="18">
        <v>4940.3</v>
      </c>
      <c r="E11" s="18">
        <v>4977.7</v>
      </c>
      <c r="F11" s="18">
        <v>4893.3</v>
      </c>
      <c r="G11" s="23">
        <f>F11/F7</f>
        <v>5.6312920911262804E-2</v>
      </c>
      <c r="H11" s="55">
        <f t="shared" si="0"/>
        <v>0.983044377925548</v>
      </c>
      <c r="I11" s="16">
        <f t="shared" si="1"/>
        <v>-84.399999999999636</v>
      </c>
      <c r="J11" s="23">
        <f t="shared" si="3"/>
        <v>-1.6955622074452004E-2</v>
      </c>
      <c r="K11" s="21">
        <f t="shared" si="2"/>
        <v>735.5</v>
      </c>
      <c r="L11" s="26">
        <f t="shared" si="4"/>
        <v>0.17689643561498869</v>
      </c>
    </row>
    <row r="12" spans="1:12">
      <c r="A12" s="5" t="s">
        <v>9</v>
      </c>
      <c r="B12" s="6">
        <v>221</v>
      </c>
      <c r="C12" s="18">
        <v>156.9</v>
      </c>
      <c r="D12" s="18">
        <v>201.4</v>
      </c>
      <c r="E12" s="18">
        <v>272.5</v>
      </c>
      <c r="F12" s="18">
        <v>271.2</v>
      </c>
      <c r="G12" s="23">
        <f>F12/F7</f>
        <v>3.121015296657567E-3</v>
      </c>
      <c r="H12" s="55">
        <f t="shared" si="0"/>
        <v>0.99522935779816513</v>
      </c>
      <c r="I12" s="16">
        <f t="shared" si="1"/>
        <v>-1.3000000000000114</v>
      </c>
      <c r="J12" s="23">
        <f t="shared" si="3"/>
        <v>-4.7706422018348738E-3</v>
      </c>
      <c r="K12" s="21">
        <f t="shared" si="2"/>
        <v>114.29999999999998</v>
      </c>
      <c r="L12" s="26">
        <f t="shared" si="4"/>
        <v>0.72848948374760991</v>
      </c>
    </row>
    <row r="13" spans="1:12">
      <c r="A13" s="5" t="s">
        <v>10</v>
      </c>
      <c r="B13" s="6">
        <v>222</v>
      </c>
      <c r="C13" s="18">
        <v>1031.2</v>
      </c>
      <c r="D13" s="18">
        <v>1306.5</v>
      </c>
      <c r="E13" s="18">
        <v>1512.8</v>
      </c>
      <c r="F13" s="18">
        <v>1468.5</v>
      </c>
      <c r="G13" s="23">
        <f t="shared" ref="G13:G26" si="5">F13/58483.5</f>
        <v>2.5109646310497832E-2</v>
      </c>
      <c r="H13" s="55">
        <f t="shared" si="0"/>
        <v>0.97071655208884189</v>
      </c>
      <c r="I13" s="16">
        <f t="shared" si="1"/>
        <v>-44.299999999999955</v>
      </c>
      <c r="J13" s="23">
        <f t="shared" si="3"/>
        <v>-2.9283447911158111E-2</v>
      </c>
      <c r="K13" s="21">
        <f t="shared" si="2"/>
        <v>437.29999999999995</v>
      </c>
      <c r="L13" s="26">
        <f t="shared" si="4"/>
        <v>0.42406904577191606</v>
      </c>
    </row>
    <row r="14" spans="1:12">
      <c r="A14" s="5" t="s">
        <v>11</v>
      </c>
      <c r="B14" s="6">
        <v>223</v>
      </c>
      <c r="C14" s="18">
        <v>6042.6</v>
      </c>
      <c r="D14" s="18">
        <v>5900.9</v>
      </c>
      <c r="E14" s="18">
        <v>4853.3</v>
      </c>
      <c r="F14" s="18">
        <v>4805.2</v>
      </c>
      <c r="G14" s="23">
        <f t="shared" si="5"/>
        <v>8.216334521702702E-2</v>
      </c>
      <c r="H14" s="55">
        <f t="shared" si="0"/>
        <v>0.99008921764572555</v>
      </c>
      <c r="I14" s="16">
        <f t="shared" si="1"/>
        <v>-48.100000000000364</v>
      </c>
      <c r="J14" s="23">
        <f t="shared" si="3"/>
        <v>-9.91078235427445E-3</v>
      </c>
      <c r="K14" s="21">
        <f t="shared" si="2"/>
        <v>-1237.4000000000005</v>
      </c>
      <c r="L14" s="26">
        <f t="shared" si="4"/>
        <v>-0.2047793995962004</v>
      </c>
    </row>
    <row r="15" spans="1:12" ht="14.25" customHeight="1">
      <c r="A15" s="5" t="s">
        <v>12</v>
      </c>
      <c r="B15" s="6">
        <v>224</v>
      </c>
      <c r="C15" s="18">
        <v>33.799999999999997</v>
      </c>
      <c r="D15" s="18">
        <v>32.9</v>
      </c>
      <c r="E15" s="18">
        <v>60.3</v>
      </c>
      <c r="F15" s="18">
        <v>60</v>
      </c>
      <c r="G15" s="23">
        <f t="shared" si="5"/>
        <v>1.0259303906229962E-3</v>
      </c>
      <c r="H15" s="55">
        <f t="shared" si="0"/>
        <v>0.99502487562189057</v>
      </c>
      <c r="I15" s="16">
        <f t="shared" si="1"/>
        <v>-0.29999999999999716</v>
      </c>
      <c r="J15" s="23">
        <f t="shared" si="3"/>
        <v>-4.9751243781094301E-3</v>
      </c>
      <c r="K15" s="21">
        <f t="shared" si="2"/>
        <v>26.200000000000003</v>
      </c>
      <c r="L15" s="26">
        <f t="shared" si="4"/>
        <v>0.77514792899408302</v>
      </c>
    </row>
    <row r="16" spans="1:12">
      <c r="A16" s="5" t="s">
        <v>13</v>
      </c>
      <c r="B16" s="6">
        <v>225</v>
      </c>
      <c r="C16" s="18">
        <v>9710.1</v>
      </c>
      <c r="D16" s="18">
        <v>1875.6</v>
      </c>
      <c r="E16" s="18">
        <v>15236.4</v>
      </c>
      <c r="F16" s="18">
        <v>14984.1</v>
      </c>
      <c r="G16" s="23">
        <f t="shared" si="5"/>
        <v>0.25621072610223394</v>
      </c>
      <c r="H16" s="55">
        <f t="shared" si="0"/>
        <v>0.98344097030794686</v>
      </c>
      <c r="I16" s="16">
        <f t="shared" si="1"/>
        <v>-252.29999999999927</v>
      </c>
      <c r="J16" s="23">
        <f t="shared" si="3"/>
        <v>-1.655902969205314E-2</v>
      </c>
      <c r="K16" s="21">
        <f t="shared" si="2"/>
        <v>5274</v>
      </c>
      <c r="L16" s="26">
        <f t="shared" si="4"/>
        <v>0.54314579664473062</v>
      </c>
    </row>
    <row r="17" spans="1:12">
      <c r="A17" s="5" t="s">
        <v>14</v>
      </c>
      <c r="B17" s="6">
        <v>226</v>
      </c>
      <c r="C17" s="18">
        <v>6343</v>
      </c>
      <c r="D17" s="18">
        <v>2504.3000000000002</v>
      </c>
      <c r="E17" s="18">
        <v>2521.6999999999998</v>
      </c>
      <c r="F17" s="18">
        <v>2430.8000000000002</v>
      </c>
      <c r="G17" s="23">
        <f t="shared" si="5"/>
        <v>4.1563859892106321E-2</v>
      </c>
      <c r="H17" s="55">
        <f t="shared" si="0"/>
        <v>0.96395288892413866</v>
      </c>
      <c r="I17" s="16">
        <f t="shared" si="1"/>
        <v>-90.899999999999636</v>
      </c>
      <c r="J17" s="23">
        <f t="shared" si="3"/>
        <v>-3.6047111075861338E-2</v>
      </c>
      <c r="K17" s="21">
        <f t="shared" si="2"/>
        <v>-3912.2</v>
      </c>
      <c r="L17" s="26">
        <f t="shared" si="4"/>
        <v>-0.61677439697304104</v>
      </c>
    </row>
    <row r="18" spans="1:12" ht="45">
      <c r="A18" s="5" t="s">
        <v>15</v>
      </c>
      <c r="B18" s="6">
        <v>241</v>
      </c>
      <c r="C18" s="18">
        <v>0</v>
      </c>
      <c r="D18" s="18">
        <v>0</v>
      </c>
      <c r="E18" s="18">
        <v>4184.2</v>
      </c>
      <c r="F18" s="18">
        <v>3813.5</v>
      </c>
      <c r="G18" s="23">
        <f t="shared" si="5"/>
        <v>6.5206425744013266E-2</v>
      </c>
      <c r="H18" s="55">
        <f t="shared" si="0"/>
        <v>0.91140480856555617</v>
      </c>
      <c r="I18" s="16">
        <f t="shared" si="1"/>
        <v>-370.69999999999982</v>
      </c>
      <c r="J18" s="23">
        <f t="shared" si="3"/>
        <v>-8.8595191434443832E-2</v>
      </c>
      <c r="K18" s="21">
        <f t="shared" si="2"/>
        <v>3813.5</v>
      </c>
      <c r="L18" s="56">
        <v>0</v>
      </c>
    </row>
    <row r="19" spans="1:12" ht="28.5" customHeight="1">
      <c r="A19" s="5" t="s">
        <v>25</v>
      </c>
      <c r="B19" s="6">
        <v>242</v>
      </c>
      <c r="C19" s="18">
        <v>5290.8</v>
      </c>
      <c r="D19" s="18">
        <v>6893.2</v>
      </c>
      <c r="E19" s="18">
        <v>1897</v>
      </c>
      <c r="F19" s="18">
        <v>260.7</v>
      </c>
      <c r="G19" s="23">
        <f t="shared" si="5"/>
        <v>4.4576675472569188E-3</v>
      </c>
      <c r="H19" s="55">
        <f t="shared" si="0"/>
        <v>0.13742751713231419</v>
      </c>
      <c r="I19" s="16">
        <f t="shared" si="1"/>
        <v>-1636.3</v>
      </c>
      <c r="J19" s="23">
        <f t="shared" si="3"/>
        <v>-0.86257248286768584</v>
      </c>
      <c r="K19" s="21">
        <f t="shared" si="2"/>
        <v>-5030.1000000000004</v>
      </c>
      <c r="L19" s="26">
        <f t="shared" si="4"/>
        <v>-0.95072578816058062</v>
      </c>
    </row>
    <row r="20" spans="1:12" ht="28.5" customHeight="1">
      <c r="A20" s="5" t="s">
        <v>16</v>
      </c>
      <c r="B20" s="6">
        <v>251</v>
      </c>
      <c r="C20" s="18">
        <v>13810</v>
      </c>
      <c r="D20" s="18">
        <v>424.2</v>
      </c>
      <c r="E20" s="18">
        <v>17988.2</v>
      </c>
      <c r="F20" s="18">
        <v>17988.2</v>
      </c>
      <c r="G20" s="23">
        <f t="shared" si="5"/>
        <v>0.30757735087674304</v>
      </c>
      <c r="H20" s="55">
        <f t="shared" si="0"/>
        <v>1</v>
      </c>
      <c r="I20" s="16">
        <f t="shared" si="1"/>
        <v>0</v>
      </c>
      <c r="J20" s="23">
        <f t="shared" si="3"/>
        <v>0</v>
      </c>
      <c r="K20" s="21">
        <f t="shared" si="2"/>
        <v>4178.2000000000007</v>
      </c>
      <c r="L20" s="26">
        <f>F20/C20-100%</f>
        <v>0.30254887762490945</v>
      </c>
    </row>
    <row r="21" spans="1:12" ht="17.25" customHeight="1">
      <c r="A21" s="5" t="s">
        <v>17</v>
      </c>
      <c r="B21" s="6">
        <v>262</v>
      </c>
      <c r="C21" s="18">
        <v>3766.6</v>
      </c>
      <c r="D21" s="18">
        <v>1188.0999999999999</v>
      </c>
      <c r="E21" s="18">
        <v>1151.4000000000001</v>
      </c>
      <c r="F21" s="18">
        <v>497</v>
      </c>
      <c r="G21" s="23">
        <f t="shared" si="5"/>
        <v>8.4981234023271523E-3</v>
      </c>
      <c r="H21" s="55">
        <f t="shared" si="0"/>
        <v>0.43164842800069475</v>
      </c>
      <c r="I21" s="16">
        <f t="shared" si="1"/>
        <v>-654.40000000000009</v>
      </c>
      <c r="J21" s="23">
        <f t="shared" si="3"/>
        <v>-0.56835157199930531</v>
      </c>
      <c r="K21" s="21">
        <f t="shared" si="2"/>
        <v>-3269.6</v>
      </c>
      <c r="L21" s="26">
        <f t="shared" si="4"/>
        <v>-0.86805076196038866</v>
      </c>
    </row>
    <row r="22" spans="1:12" ht="42" customHeight="1">
      <c r="A22" s="5" t="s">
        <v>18</v>
      </c>
      <c r="B22" s="6">
        <v>263</v>
      </c>
      <c r="C22" s="18">
        <v>1414.9</v>
      </c>
      <c r="D22" s="18">
        <v>1960.6</v>
      </c>
      <c r="E22" s="18">
        <v>1960.6</v>
      </c>
      <c r="F22" s="18">
        <v>1960.6</v>
      </c>
      <c r="G22" s="23">
        <f t="shared" si="5"/>
        <v>3.3523985397590772E-2</v>
      </c>
      <c r="H22" s="55">
        <f t="shared" si="0"/>
        <v>1</v>
      </c>
      <c r="I22" s="15">
        <f t="shared" si="1"/>
        <v>0</v>
      </c>
      <c r="J22" s="23">
        <f t="shared" si="3"/>
        <v>0</v>
      </c>
      <c r="K22" s="21">
        <f t="shared" si="2"/>
        <v>545.69999999999982</v>
      </c>
      <c r="L22" s="26">
        <f t="shared" si="4"/>
        <v>0.38568096685278097</v>
      </c>
    </row>
    <row r="23" spans="1:12">
      <c r="A23" s="5" t="s">
        <v>2</v>
      </c>
      <c r="B23" s="6">
        <v>290</v>
      </c>
      <c r="C23" s="18">
        <v>1423.4</v>
      </c>
      <c r="D23" s="18">
        <v>1003.3</v>
      </c>
      <c r="E23" s="18">
        <v>1174.5999999999999</v>
      </c>
      <c r="F23" s="18">
        <v>1170.7</v>
      </c>
      <c r="G23" s="23">
        <f t="shared" si="5"/>
        <v>2.001761180503903E-2</v>
      </c>
      <c r="H23" s="55">
        <f t="shared" si="0"/>
        <v>0.9966797207560022</v>
      </c>
      <c r="I23" s="15">
        <f t="shared" si="1"/>
        <v>-3.8999999999998636</v>
      </c>
      <c r="J23" s="23">
        <f t="shared" si="3"/>
        <v>-3.3202792439978035E-3</v>
      </c>
      <c r="K23" s="21">
        <f t="shared" si="2"/>
        <v>-252.70000000000005</v>
      </c>
      <c r="L23" s="26">
        <f t="shared" si="4"/>
        <v>-0.17753266825909797</v>
      </c>
    </row>
    <row r="24" spans="1:12" ht="16.5" customHeight="1">
      <c r="A24" s="5" t="s">
        <v>19</v>
      </c>
      <c r="B24" s="6">
        <v>310</v>
      </c>
      <c r="C24" s="18">
        <v>1509</v>
      </c>
      <c r="D24" s="18">
        <v>538.1</v>
      </c>
      <c r="E24" s="18">
        <v>10244.6</v>
      </c>
      <c r="F24" s="18">
        <v>9403.1</v>
      </c>
      <c r="G24" s="23">
        <f t="shared" si="5"/>
        <v>0.16078210093445161</v>
      </c>
      <c r="H24" s="55">
        <f t="shared" si="0"/>
        <v>0.91785916482829977</v>
      </c>
      <c r="I24" s="15">
        <f t="shared" si="1"/>
        <v>-841.5</v>
      </c>
      <c r="J24" s="23">
        <f t="shared" si="3"/>
        <v>-8.2140835171700233E-2</v>
      </c>
      <c r="K24" s="21">
        <f t="shared" si="2"/>
        <v>7894.1</v>
      </c>
      <c r="L24" s="26">
        <f t="shared" si="4"/>
        <v>5.2313452617627574</v>
      </c>
    </row>
    <row r="25" spans="1:12" ht="24" hidden="1" customHeight="1">
      <c r="A25" s="5" t="s">
        <v>20</v>
      </c>
      <c r="B25" s="6">
        <v>320</v>
      </c>
      <c r="C25" s="18">
        <v>0</v>
      </c>
      <c r="D25" s="18">
        <v>0</v>
      </c>
      <c r="E25" s="18">
        <v>0</v>
      </c>
      <c r="F25" s="18">
        <v>0</v>
      </c>
      <c r="G25" s="23">
        <f t="shared" si="5"/>
        <v>0</v>
      </c>
      <c r="H25" s="55">
        <v>0</v>
      </c>
      <c r="I25" s="15">
        <f t="shared" si="1"/>
        <v>0</v>
      </c>
      <c r="J25" s="23">
        <v>0</v>
      </c>
      <c r="K25" s="21">
        <f t="shared" si="2"/>
        <v>0</v>
      </c>
      <c r="L25" s="26">
        <v>0</v>
      </c>
    </row>
    <row r="26" spans="1:12" ht="15.75" customHeight="1">
      <c r="A26" s="2" t="s">
        <v>21</v>
      </c>
      <c r="B26" s="1">
        <v>340</v>
      </c>
      <c r="C26" s="18">
        <v>1516.7</v>
      </c>
      <c r="D26" s="18">
        <v>999.4</v>
      </c>
      <c r="E26" s="18">
        <v>1491.1</v>
      </c>
      <c r="F26" s="18">
        <v>1474.1</v>
      </c>
      <c r="G26" s="23">
        <f t="shared" si="5"/>
        <v>2.5205399813622645E-2</v>
      </c>
      <c r="H26" s="55">
        <f t="shared" si="0"/>
        <v>0.9885990208570854</v>
      </c>
      <c r="I26" s="15">
        <f t="shared" si="1"/>
        <v>-17</v>
      </c>
      <c r="J26" s="23">
        <f t="shared" si="3"/>
        <v>-1.1400979142914602E-2</v>
      </c>
      <c r="K26" s="21">
        <f t="shared" si="2"/>
        <v>-42.600000000000136</v>
      </c>
      <c r="L26" s="26">
        <f t="shared" si="4"/>
        <v>-2.8087294784730044E-2</v>
      </c>
    </row>
    <row r="27" spans="1:12">
      <c r="A27" s="8"/>
      <c r="B27" s="9"/>
      <c r="C27" s="8"/>
      <c r="D27" s="10"/>
      <c r="E27" s="10"/>
      <c r="F27" s="10"/>
      <c r="G27" s="10"/>
      <c r="H27" s="10"/>
      <c r="I27" s="10"/>
      <c r="J27" s="11"/>
      <c r="K27" s="7"/>
      <c r="L27" s="7"/>
    </row>
    <row r="28" spans="1:12" ht="30.75" customHeight="1">
      <c r="A28" s="8"/>
      <c r="B28" s="9"/>
      <c r="C28" s="8"/>
      <c r="D28" s="10"/>
      <c r="E28" s="10"/>
      <c r="F28" s="10"/>
      <c r="G28" s="10"/>
      <c r="H28" s="10"/>
      <c r="I28" s="10"/>
      <c r="J28" s="11"/>
      <c r="K28" s="7"/>
      <c r="L28" s="7"/>
    </row>
  </sheetData>
  <mergeCells count="13">
    <mergeCell ref="J1:L1"/>
    <mergeCell ref="K4:L4"/>
    <mergeCell ref="A3:L3"/>
    <mergeCell ref="B5:B6"/>
    <mergeCell ref="C5:C6"/>
    <mergeCell ref="K5:L5"/>
    <mergeCell ref="D5:D6"/>
    <mergeCell ref="E5:E6"/>
    <mergeCell ref="A5:A6"/>
    <mergeCell ref="F5:F6"/>
    <mergeCell ref="I5:J5"/>
    <mergeCell ref="G5:G6"/>
    <mergeCell ref="H5:H6"/>
  </mergeCells>
  <phoneticPr fontId="7" type="noConversion"/>
  <pageMargins left="0.70866141732283472" right="0.51181102362204722" top="0.74803149606299213" bottom="0.35433070866141736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5"/>
  <sheetViews>
    <sheetView tabSelected="1" view="pageBreakPreview" topLeftCell="A2" zoomScale="60" workbookViewId="0">
      <selection activeCell="E9" sqref="E9"/>
    </sheetView>
  </sheetViews>
  <sheetFormatPr defaultRowHeight="15"/>
  <cols>
    <col min="1" max="1" width="10.7109375" customWidth="1"/>
    <col min="2" max="2" width="62.7109375" customWidth="1"/>
    <col min="3" max="3" width="16.140625" customWidth="1"/>
    <col min="4" max="4" width="16" customWidth="1"/>
    <col min="5" max="5" width="14.140625" customWidth="1"/>
    <col min="6" max="6" width="13.5703125" customWidth="1"/>
    <col min="7" max="7" width="14.28515625" customWidth="1"/>
    <col min="8" max="8" width="15.5703125" customWidth="1"/>
    <col min="9" max="9" width="16.140625" customWidth="1"/>
    <col min="10" max="10" width="15.85546875" customWidth="1"/>
    <col min="11" max="11" width="14.140625" customWidth="1"/>
    <col min="12" max="12" width="17.140625" customWidth="1"/>
    <col min="13" max="13" width="18" customWidth="1"/>
  </cols>
  <sheetData>
    <row r="1" spans="1:13" ht="4.5" customHeight="1"/>
    <row r="2" spans="1:13" ht="59.25" customHeight="1">
      <c r="B2" s="154"/>
      <c r="C2" s="154"/>
      <c r="D2" s="154"/>
      <c r="E2" s="3"/>
      <c r="F2" s="3"/>
      <c r="G2" s="3"/>
      <c r="H2" s="3"/>
      <c r="I2" s="159" t="s">
        <v>253</v>
      </c>
      <c r="J2" s="159"/>
      <c r="K2" s="159"/>
      <c r="L2" s="159"/>
      <c r="M2" s="159"/>
    </row>
    <row r="3" spans="1:13" ht="19.5" customHeight="1">
      <c r="B3" s="78"/>
      <c r="C3" s="3"/>
      <c r="D3" s="3"/>
      <c r="E3" s="3"/>
      <c r="F3" s="3"/>
      <c r="G3" s="3"/>
      <c r="H3" s="3"/>
      <c r="I3" s="3"/>
      <c r="J3" s="77"/>
      <c r="K3" s="154"/>
      <c r="L3" s="154"/>
      <c r="M3" s="155"/>
    </row>
    <row r="4" spans="1:13" ht="10.5" hidden="1" customHeight="1"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6.5">
      <c r="B5" s="152" t="s">
        <v>255</v>
      </c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152"/>
    </row>
    <row r="6" spans="1:13" ht="15" customHeight="1">
      <c r="B6" s="4"/>
      <c r="C6" s="3"/>
      <c r="D6" s="3"/>
      <c r="E6" s="3"/>
      <c r="F6" s="3"/>
      <c r="G6" s="3"/>
      <c r="H6" s="3"/>
      <c r="I6" s="3"/>
      <c r="J6" s="168"/>
      <c r="K6" s="142" t="s">
        <v>244</v>
      </c>
      <c r="L6" s="142"/>
      <c r="M6" s="142"/>
    </row>
    <row r="7" spans="1:13" ht="39.75" customHeight="1">
      <c r="A7" s="148" t="s">
        <v>210</v>
      </c>
      <c r="B7" s="150" t="s">
        <v>23</v>
      </c>
      <c r="C7" s="169" t="s">
        <v>245</v>
      </c>
      <c r="D7" s="156" t="s">
        <v>248</v>
      </c>
      <c r="E7" s="157"/>
      <c r="F7" s="157"/>
      <c r="G7" s="158"/>
      <c r="H7" s="171" t="s">
        <v>249</v>
      </c>
      <c r="I7" s="172"/>
      <c r="J7" s="172"/>
      <c r="K7" s="172"/>
      <c r="L7" s="150" t="s">
        <v>250</v>
      </c>
      <c r="M7" s="150" t="s">
        <v>207</v>
      </c>
    </row>
    <row r="8" spans="1:13" ht="111.75" customHeight="1">
      <c r="A8" s="149"/>
      <c r="B8" s="153"/>
      <c r="C8" s="170"/>
      <c r="D8" s="117" t="s">
        <v>246</v>
      </c>
      <c r="E8" s="134" t="s">
        <v>247</v>
      </c>
      <c r="F8" s="79" t="s">
        <v>202</v>
      </c>
      <c r="G8" s="79" t="s">
        <v>203</v>
      </c>
      <c r="H8" s="80" t="s">
        <v>4</v>
      </c>
      <c r="I8" s="80" t="s">
        <v>204</v>
      </c>
      <c r="J8" s="80" t="s">
        <v>205</v>
      </c>
      <c r="K8" s="80" t="s">
        <v>206</v>
      </c>
      <c r="L8" s="153"/>
      <c r="M8" s="151"/>
    </row>
    <row r="9" spans="1:13">
      <c r="A9" s="126"/>
      <c r="B9" s="125" t="s">
        <v>208</v>
      </c>
      <c r="C9" s="113">
        <f>C11+C19+C21+C25+C29+C34+C36+C39+C43</f>
        <v>37104.6</v>
      </c>
      <c r="D9" s="118">
        <f>D11+D19+D21+D25+D29+D34+D36+D39+D43</f>
        <v>42833.100000000006</v>
      </c>
      <c r="E9" s="93">
        <f>E11+E19+E21+E25+E29+E34+E36+E39+E43</f>
        <v>41380.200000000004</v>
      </c>
      <c r="F9" s="93">
        <f>F11+F19+F21+F25+F29+F34+F36+F39+F43</f>
        <v>41380.200000000004</v>
      </c>
      <c r="G9" s="132">
        <f>F9-E9</f>
        <v>0</v>
      </c>
      <c r="H9" s="137">
        <f>H11+H19+H21+H25+H29+H34+H36+H39+H43</f>
        <v>40384.100000000006</v>
      </c>
      <c r="I9" s="94">
        <v>1</v>
      </c>
      <c r="J9" s="95">
        <f>H9/E9</f>
        <v>0.97592810087916448</v>
      </c>
      <c r="K9" s="96">
        <f>H9-F9</f>
        <v>-996.09999999999854</v>
      </c>
      <c r="L9" s="109">
        <f>H9-C9</f>
        <v>3279.5000000000073</v>
      </c>
      <c r="M9" s="97">
        <f>H9/C9</f>
        <v>1.0883852675948538</v>
      </c>
    </row>
    <row r="10" spans="1:13" ht="12" customHeight="1">
      <c r="A10" s="127"/>
      <c r="B10" s="82" t="s">
        <v>1</v>
      </c>
      <c r="C10" s="114"/>
      <c r="D10" s="119"/>
      <c r="E10" s="18"/>
      <c r="F10" s="18"/>
      <c r="G10" s="88"/>
      <c r="H10" s="138"/>
      <c r="I10" s="90"/>
      <c r="J10" s="84"/>
      <c r="K10" s="85"/>
      <c r="L10" s="110"/>
      <c r="M10" s="87"/>
    </row>
    <row r="11" spans="1:13" ht="18" customHeight="1">
      <c r="A11" s="128" t="s">
        <v>211</v>
      </c>
      <c r="B11" s="124" t="s">
        <v>209</v>
      </c>
      <c r="C11" s="115">
        <f>C12+C13+C14+C15+C16+C17+C18</f>
        <v>14717.4</v>
      </c>
      <c r="D11" s="120">
        <f>SUM(D12:D18)</f>
        <v>14985.5</v>
      </c>
      <c r="E11" s="92">
        <f>E12+E13+E14+E15+E16+E17+E18</f>
        <v>14849.9</v>
      </c>
      <c r="F11" s="92">
        <f>F12+F13+F14+F15+F16+F17+F18</f>
        <v>14849.9</v>
      </c>
      <c r="G11" s="133">
        <f t="shared" ref="G11:G20" si="0">F11-E11</f>
        <v>0</v>
      </c>
      <c r="H11" s="139">
        <f>H12+H13+H14+H15+H16+H17+H18</f>
        <v>14422.8</v>
      </c>
      <c r="I11" s="98">
        <f>H11/H9</f>
        <v>0.35714055779378512</v>
      </c>
      <c r="J11" s="99">
        <f>H11/F11</f>
        <v>0.97123886356137079</v>
      </c>
      <c r="K11" s="100">
        <f>H11-F11</f>
        <v>-427.10000000000036</v>
      </c>
      <c r="L11" s="111">
        <f>H11-C11</f>
        <v>-294.60000000000036</v>
      </c>
      <c r="M11" s="101">
        <f>H11/C11</f>
        <v>0.97998287741041212</v>
      </c>
    </row>
    <row r="12" spans="1:13" ht="28.5" customHeight="1">
      <c r="A12" s="129" t="s">
        <v>212</v>
      </c>
      <c r="B12" s="81" t="s">
        <v>56</v>
      </c>
      <c r="C12" s="86">
        <v>2894.4</v>
      </c>
      <c r="D12" s="121">
        <v>2502.8000000000002</v>
      </c>
      <c r="E12" s="86">
        <v>2502.8000000000002</v>
      </c>
      <c r="F12" s="86">
        <v>2502.8000000000002</v>
      </c>
      <c r="G12" s="89">
        <f t="shared" si="0"/>
        <v>0</v>
      </c>
      <c r="H12" s="140">
        <v>2489.9</v>
      </c>
      <c r="I12" s="103">
        <f>H12/H9</f>
        <v>6.165545350769238E-2</v>
      </c>
      <c r="J12" s="104">
        <f>H12/F12</f>
        <v>0.99484577273453734</v>
      </c>
      <c r="K12" s="105">
        <f>H12-F12</f>
        <v>-12.900000000000091</v>
      </c>
      <c r="L12" s="112">
        <f>H12-C12</f>
        <v>-404.5</v>
      </c>
      <c r="M12" s="102">
        <f>H12/C12</f>
        <v>0.8602473742399116</v>
      </c>
    </row>
    <row r="13" spans="1:13" ht="30" customHeight="1">
      <c r="A13" s="129" t="s">
        <v>214</v>
      </c>
      <c r="B13" s="81" t="s">
        <v>57</v>
      </c>
      <c r="C13" s="86">
        <v>112.5</v>
      </c>
      <c r="D13" s="121">
        <v>130.80000000000001</v>
      </c>
      <c r="E13" s="86">
        <v>130.80000000000001</v>
      </c>
      <c r="F13" s="86">
        <v>130.80000000000001</v>
      </c>
      <c r="G13" s="89">
        <f t="shared" si="0"/>
        <v>0</v>
      </c>
      <c r="H13" s="140">
        <v>127.1</v>
      </c>
      <c r="I13" s="103">
        <f>H13/H9</f>
        <v>3.1472782605035145E-3</v>
      </c>
      <c r="J13" s="104">
        <f t="shared" ref="J13:J18" si="1">H13/F13</f>
        <v>0.97171253822629955</v>
      </c>
      <c r="K13" s="105">
        <f t="shared" ref="K13:K18" si="2">H13-F13</f>
        <v>-3.7000000000000171</v>
      </c>
      <c r="L13" s="112">
        <f t="shared" ref="L13:L17" si="3">H13-C13</f>
        <v>14.599999999999994</v>
      </c>
      <c r="M13" s="102">
        <f t="shared" ref="M13:M18" si="4">H13/C13</f>
        <v>1.1297777777777778</v>
      </c>
    </row>
    <row r="14" spans="1:13" ht="30" customHeight="1">
      <c r="A14" s="129" t="s">
        <v>215</v>
      </c>
      <c r="B14" s="81" t="s">
        <v>58</v>
      </c>
      <c r="C14" s="86">
        <v>10234.1</v>
      </c>
      <c r="D14" s="121">
        <v>11163.6</v>
      </c>
      <c r="E14" s="135">
        <v>11087.1</v>
      </c>
      <c r="F14" s="135">
        <v>11087.1</v>
      </c>
      <c r="G14" s="89">
        <f t="shared" si="0"/>
        <v>0</v>
      </c>
      <c r="H14" s="140">
        <v>10677.1</v>
      </c>
      <c r="I14" s="103">
        <f>H14/H9</f>
        <v>0.26438870743683773</v>
      </c>
      <c r="J14" s="104">
        <f t="shared" si="1"/>
        <v>0.96302008640672498</v>
      </c>
      <c r="K14" s="105">
        <f t="shared" si="2"/>
        <v>-410</v>
      </c>
      <c r="L14" s="112">
        <f t="shared" si="3"/>
        <v>443</v>
      </c>
      <c r="M14" s="102">
        <f t="shared" si="4"/>
        <v>1.0432866593056547</v>
      </c>
    </row>
    <row r="15" spans="1:13" ht="21" customHeight="1">
      <c r="A15" s="129" t="s">
        <v>216</v>
      </c>
      <c r="B15" s="81" t="s">
        <v>59</v>
      </c>
      <c r="C15" s="86">
        <v>448.5</v>
      </c>
      <c r="D15" s="121">
        <v>463.9</v>
      </c>
      <c r="E15" s="86">
        <v>463.9</v>
      </c>
      <c r="F15" s="86">
        <v>463.9</v>
      </c>
      <c r="G15" s="89">
        <f t="shared" si="0"/>
        <v>0</v>
      </c>
      <c r="H15" s="140">
        <v>463.9</v>
      </c>
      <c r="I15" s="103">
        <f>H15/H9</f>
        <v>1.1487194217526203E-2</v>
      </c>
      <c r="J15" s="104">
        <f t="shared" si="1"/>
        <v>1</v>
      </c>
      <c r="K15" s="105">
        <f t="shared" si="2"/>
        <v>0</v>
      </c>
      <c r="L15" s="112">
        <f t="shared" si="3"/>
        <v>15.399999999999977</v>
      </c>
      <c r="M15" s="102">
        <f t="shared" si="4"/>
        <v>1.0343366778149385</v>
      </c>
    </row>
    <row r="16" spans="1:13" ht="15" customHeight="1">
      <c r="A16" s="129" t="s">
        <v>217</v>
      </c>
      <c r="B16" s="81" t="s">
        <v>154</v>
      </c>
      <c r="C16" s="86">
        <v>400</v>
      </c>
      <c r="D16" s="121">
        <v>0</v>
      </c>
      <c r="E16" s="86">
        <v>0</v>
      </c>
      <c r="F16" s="86">
        <v>0</v>
      </c>
      <c r="G16" s="89">
        <f t="shared" si="0"/>
        <v>0</v>
      </c>
      <c r="H16" s="140">
        <v>0</v>
      </c>
      <c r="I16" s="103">
        <f>H16/H9</f>
        <v>0</v>
      </c>
      <c r="J16" s="104" t="e">
        <f t="shared" si="1"/>
        <v>#DIV/0!</v>
      </c>
      <c r="K16" s="105">
        <f t="shared" si="2"/>
        <v>0</v>
      </c>
      <c r="L16" s="112">
        <f t="shared" si="3"/>
        <v>-400</v>
      </c>
      <c r="M16" s="102" t="s">
        <v>243</v>
      </c>
    </row>
    <row r="17" spans="1:13">
      <c r="A17" s="129" t="s">
        <v>218</v>
      </c>
      <c r="B17" s="81" t="s">
        <v>28</v>
      </c>
      <c r="C17" s="86">
        <v>0</v>
      </c>
      <c r="D17" s="121">
        <v>100</v>
      </c>
      <c r="E17" s="86">
        <v>0</v>
      </c>
      <c r="F17" s="86">
        <v>0</v>
      </c>
      <c r="G17" s="89">
        <f t="shared" si="0"/>
        <v>0</v>
      </c>
      <c r="H17" s="140">
        <v>0</v>
      </c>
      <c r="I17" s="103">
        <f>H17/H9</f>
        <v>0</v>
      </c>
      <c r="J17" s="104" t="s">
        <v>243</v>
      </c>
      <c r="K17" s="105">
        <f t="shared" si="2"/>
        <v>0</v>
      </c>
      <c r="L17" s="112">
        <f t="shared" si="3"/>
        <v>0</v>
      </c>
      <c r="M17" s="102" t="s">
        <v>243</v>
      </c>
    </row>
    <row r="18" spans="1:13" ht="16.5" customHeight="1">
      <c r="A18" s="129" t="s">
        <v>219</v>
      </c>
      <c r="B18" s="81" t="s">
        <v>29</v>
      </c>
      <c r="C18" s="86">
        <v>627.9</v>
      </c>
      <c r="D18" s="121">
        <v>624.4</v>
      </c>
      <c r="E18" s="86">
        <v>665.3</v>
      </c>
      <c r="F18" s="86">
        <v>665.3</v>
      </c>
      <c r="G18" s="89">
        <f t="shared" si="0"/>
        <v>0</v>
      </c>
      <c r="H18" s="140">
        <v>664.8</v>
      </c>
      <c r="I18" s="103">
        <f>H18/H9</f>
        <v>1.6461924371225307E-2</v>
      </c>
      <c r="J18" s="104">
        <f t="shared" si="1"/>
        <v>0.99924845934165041</v>
      </c>
      <c r="K18" s="105">
        <f t="shared" si="2"/>
        <v>-0.5</v>
      </c>
      <c r="L18" s="112">
        <f>H18-C18</f>
        <v>36.899999999999977</v>
      </c>
      <c r="M18" s="102">
        <f t="shared" si="4"/>
        <v>1.0587673196368848</v>
      </c>
    </row>
    <row r="19" spans="1:13" ht="18" customHeight="1">
      <c r="A19" s="128" t="s">
        <v>220</v>
      </c>
      <c r="B19" s="124" t="s">
        <v>47</v>
      </c>
      <c r="C19" s="115">
        <f>C20</f>
        <v>142.69999999999999</v>
      </c>
      <c r="D19" s="120">
        <f t="shared" ref="D19" si="5">D20</f>
        <v>146.80000000000001</v>
      </c>
      <c r="E19" s="92">
        <f>E20</f>
        <v>156.5</v>
      </c>
      <c r="F19" s="92">
        <f>F20</f>
        <v>156.5</v>
      </c>
      <c r="G19" s="133">
        <f>F19-E19</f>
        <v>0</v>
      </c>
      <c r="H19" s="139">
        <f>H20</f>
        <v>156.5</v>
      </c>
      <c r="I19" s="98">
        <f>H19/H9</f>
        <v>3.8752875512887493E-3</v>
      </c>
      <c r="J19" s="99">
        <f>H19/F19</f>
        <v>1</v>
      </c>
      <c r="K19" s="100">
        <f>H19-F19</f>
        <v>0</v>
      </c>
      <c r="L19" s="111">
        <f>H19-C19</f>
        <v>13.800000000000011</v>
      </c>
      <c r="M19" s="101">
        <f>H19/C19</f>
        <v>1.0967063770147163</v>
      </c>
    </row>
    <row r="20" spans="1:13" ht="18.75" customHeight="1">
      <c r="A20" s="129" t="s">
        <v>221</v>
      </c>
      <c r="B20" s="81" t="s">
        <v>30</v>
      </c>
      <c r="C20" s="86">
        <v>142.69999999999999</v>
      </c>
      <c r="D20" s="119">
        <v>146.80000000000001</v>
      </c>
      <c r="E20" s="86">
        <v>156.5</v>
      </c>
      <c r="F20" s="86">
        <v>156.5</v>
      </c>
      <c r="G20" s="89">
        <f t="shared" si="0"/>
        <v>0</v>
      </c>
      <c r="H20" s="140">
        <v>156.5</v>
      </c>
      <c r="I20" s="103">
        <f>H20/H18</f>
        <v>0.23540914560770157</v>
      </c>
      <c r="J20" s="104">
        <f>H20/F20</f>
        <v>1</v>
      </c>
      <c r="K20" s="105">
        <f>H20-F20</f>
        <v>0</v>
      </c>
      <c r="L20" s="112">
        <f>H20-C20</f>
        <v>13.800000000000011</v>
      </c>
      <c r="M20" s="87">
        <f>H20/C20</f>
        <v>1.0967063770147163</v>
      </c>
    </row>
    <row r="21" spans="1:13" ht="16.5" customHeight="1">
      <c r="A21" s="128" t="s">
        <v>222</v>
      </c>
      <c r="B21" s="124" t="s">
        <v>54</v>
      </c>
      <c r="C21" s="115">
        <f>C23+C24</f>
        <v>466.5</v>
      </c>
      <c r="D21" s="120">
        <f>SUM(D23:D24)</f>
        <v>611.1</v>
      </c>
      <c r="E21" s="92">
        <f>E22+E23+E24</f>
        <v>1059.4000000000001</v>
      </c>
      <c r="F21" s="92">
        <f>F22+F23+F24</f>
        <v>1059.4000000000001</v>
      </c>
      <c r="G21" s="133">
        <f t="shared" ref="G21:G44" si="6">F21-E21</f>
        <v>0</v>
      </c>
      <c r="H21" s="139">
        <f>H23+H24</f>
        <v>1044.2</v>
      </c>
      <c r="I21" s="98">
        <f>H21/H9</f>
        <v>2.5856710933263336E-2</v>
      </c>
      <c r="J21" s="99">
        <f>H21/F21</f>
        <v>0.98565225599395878</v>
      </c>
      <c r="K21" s="100">
        <f>H21-F21</f>
        <v>-15.200000000000045</v>
      </c>
      <c r="L21" s="111">
        <f>H21-C21</f>
        <v>577.70000000000005</v>
      </c>
      <c r="M21" s="101">
        <f>H21/C21</f>
        <v>2.2383708467309753</v>
      </c>
    </row>
    <row r="22" spans="1:13" ht="23.25" hidden="1" customHeight="1">
      <c r="A22" s="129" t="s">
        <v>213</v>
      </c>
      <c r="B22" s="81" t="s">
        <v>31</v>
      </c>
      <c r="C22" s="116">
        <v>0</v>
      </c>
      <c r="D22" s="53">
        <v>100</v>
      </c>
      <c r="E22" s="86">
        <v>0</v>
      </c>
      <c r="F22" s="86">
        <v>0</v>
      </c>
      <c r="G22" s="89">
        <f t="shared" si="6"/>
        <v>0</v>
      </c>
      <c r="H22" s="140">
        <v>0</v>
      </c>
      <c r="I22" s="90">
        <f>H22/H20</f>
        <v>0</v>
      </c>
      <c r="J22" s="84" t="e">
        <f t="shared" ref="J22:J38" si="7">H22/E22</f>
        <v>#DIV/0!</v>
      </c>
      <c r="K22" s="85">
        <f t="shared" ref="K22:K38" si="8">H22-E22</f>
        <v>0</v>
      </c>
      <c r="L22" s="110"/>
      <c r="M22" s="101" t="e">
        <f t="shared" ref="M22:M24" si="9">H22/C22</f>
        <v>#DIV/0!</v>
      </c>
    </row>
    <row r="23" spans="1:13" ht="30.75" customHeight="1">
      <c r="A23" s="129" t="s">
        <v>223</v>
      </c>
      <c r="B23" s="81" t="s">
        <v>32</v>
      </c>
      <c r="C23" s="86">
        <v>70</v>
      </c>
      <c r="D23" s="121">
        <v>140</v>
      </c>
      <c r="E23" s="86">
        <v>228.9</v>
      </c>
      <c r="F23" s="86">
        <v>228.9</v>
      </c>
      <c r="G23" s="89">
        <f t="shared" si="6"/>
        <v>0</v>
      </c>
      <c r="H23" s="140">
        <v>215.2</v>
      </c>
      <c r="I23" s="103">
        <f>H23/H9</f>
        <v>5.3288299107817176E-3</v>
      </c>
      <c r="J23" s="104">
        <f t="shared" ref="J23:J30" si="10">H23/F23</f>
        <v>0.94014853647881158</v>
      </c>
      <c r="K23" s="105">
        <f t="shared" ref="K23:K30" si="11">H23-F23</f>
        <v>-13.700000000000017</v>
      </c>
      <c r="L23" s="112">
        <f t="shared" ref="L23:L30" si="12">H23-C23</f>
        <v>145.19999999999999</v>
      </c>
      <c r="M23" s="102">
        <f t="shared" si="9"/>
        <v>3.0742857142857143</v>
      </c>
    </row>
    <row r="24" spans="1:13">
      <c r="A24" s="129" t="s">
        <v>224</v>
      </c>
      <c r="B24" s="81" t="s">
        <v>33</v>
      </c>
      <c r="C24" s="86">
        <v>396.5</v>
      </c>
      <c r="D24" s="122">
        <v>471.1</v>
      </c>
      <c r="E24" s="86">
        <v>830.5</v>
      </c>
      <c r="F24" s="86">
        <v>830.5</v>
      </c>
      <c r="G24" s="89">
        <f t="shared" si="6"/>
        <v>0</v>
      </c>
      <c r="H24" s="140">
        <v>829</v>
      </c>
      <c r="I24" s="103">
        <f>H24/H9</f>
        <v>2.0527881022481619E-2</v>
      </c>
      <c r="J24" s="104">
        <f t="shared" si="10"/>
        <v>0.99819385912101144</v>
      </c>
      <c r="K24" s="105">
        <f t="shared" si="11"/>
        <v>-1.5</v>
      </c>
      <c r="L24" s="112">
        <f t="shared" si="12"/>
        <v>432.5</v>
      </c>
      <c r="M24" s="102">
        <f t="shared" si="9"/>
        <v>2.0907944514501891</v>
      </c>
    </row>
    <row r="25" spans="1:13" ht="17.25" customHeight="1">
      <c r="A25" s="128" t="s">
        <v>225</v>
      </c>
      <c r="B25" s="124" t="s">
        <v>48</v>
      </c>
      <c r="C25" s="115">
        <f>C26+C27+C28</f>
        <v>1044</v>
      </c>
      <c r="D25" s="120">
        <f>D26+D27+D28</f>
        <v>854.5</v>
      </c>
      <c r="E25" s="92">
        <f>E26+E27+E28</f>
        <v>1042.9000000000001</v>
      </c>
      <c r="F25" s="92">
        <f>F26+F27+F28</f>
        <v>1042.9000000000001</v>
      </c>
      <c r="G25" s="133">
        <f t="shared" si="6"/>
        <v>0</v>
      </c>
      <c r="H25" s="139">
        <f>H26+H27+H28</f>
        <v>1031.3</v>
      </c>
      <c r="I25" s="98">
        <f>H25/H9</f>
        <v>2.5537278285265731E-2</v>
      </c>
      <c r="J25" s="99">
        <f t="shared" si="10"/>
        <v>0.98887716943139314</v>
      </c>
      <c r="K25" s="100">
        <f t="shared" si="11"/>
        <v>-11.600000000000136</v>
      </c>
      <c r="L25" s="111">
        <f t="shared" si="12"/>
        <v>-12.700000000000045</v>
      </c>
      <c r="M25" s="101">
        <f>H25/C25</f>
        <v>0.98783524904214559</v>
      </c>
    </row>
    <row r="26" spans="1:13" ht="17.25" customHeight="1">
      <c r="A26" s="129" t="s">
        <v>226</v>
      </c>
      <c r="B26" s="81" t="s">
        <v>34</v>
      </c>
      <c r="C26" s="86">
        <v>155.5</v>
      </c>
      <c r="D26" s="122">
        <v>161.69999999999999</v>
      </c>
      <c r="E26" s="86">
        <v>161.69999999999999</v>
      </c>
      <c r="F26" s="86">
        <v>161.69999999999999</v>
      </c>
      <c r="G26" s="89">
        <f t="shared" si="6"/>
        <v>0</v>
      </c>
      <c r="H26" s="140">
        <v>161.69999999999999</v>
      </c>
      <c r="I26" s="103">
        <f>H26/H9</f>
        <v>4.0040510993187908E-3</v>
      </c>
      <c r="J26" s="104">
        <f t="shared" si="10"/>
        <v>1</v>
      </c>
      <c r="K26" s="105">
        <f t="shared" si="11"/>
        <v>0</v>
      </c>
      <c r="L26" s="112">
        <f t="shared" si="12"/>
        <v>6.1999999999999886</v>
      </c>
      <c r="M26" s="102">
        <f t="shared" ref="M26:M27" si="13">H26/C26</f>
        <v>1.0398713826366559</v>
      </c>
    </row>
    <row r="27" spans="1:13" ht="15.75" customHeight="1">
      <c r="A27" s="129" t="s">
        <v>242</v>
      </c>
      <c r="B27" s="81" t="s">
        <v>35</v>
      </c>
      <c r="C27" s="86">
        <v>888.5</v>
      </c>
      <c r="D27" s="123">
        <v>686.8</v>
      </c>
      <c r="E27" s="86">
        <v>875.2</v>
      </c>
      <c r="F27" s="86">
        <v>875.2</v>
      </c>
      <c r="G27" s="89">
        <f t="shared" si="6"/>
        <v>0</v>
      </c>
      <c r="H27" s="140">
        <v>863.6</v>
      </c>
      <c r="I27" s="103">
        <f t="shared" ref="I27" si="14">H27/H25</f>
        <v>0.83738970231746346</v>
      </c>
      <c r="J27" s="104">
        <f t="shared" si="10"/>
        <v>0.98674588665447893</v>
      </c>
      <c r="K27" s="105">
        <f t="shared" si="11"/>
        <v>-11.600000000000023</v>
      </c>
      <c r="L27" s="112">
        <f t="shared" si="12"/>
        <v>-24.899999999999977</v>
      </c>
      <c r="M27" s="102">
        <f t="shared" si="13"/>
        <v>0.97197523916713569</v>
      </c>
    </row>
    <row r="28" spans="1:13" ht="15.75" customHeight="1">
      <c r="A28" s="136" t="s">
        <v>254</v>
      </c>
      <c r="B28" s="81" t="s">
        <v>252</v>
      </c>
      <c r="C28" s="86">
        <v>0</v>
      </c>
      <c r="D28" s="123">
        <v>6</v>
      </c>
      <c r="E28" s="86">
        <v>6</v>
      </c>
      <c r="F28" s="86">
        <v>6</v>
      </c>
      <c r="G28" s="89">
        <f t="shared" ref="G28" si="15">F28-E28</f>
        <v>0</v>
      </c>
      <c r="H28" s="140">
        <v>6</v>
      </c>
      <c r="I28" s="103">
        <f t="shared" ref="I28" si="16">H28/H26</f>
        <v>3.7105751391465679E-2</v>
      </c>
      <c r="J28" s="104">
        <f t="shared" ref="J28" si="17">H28/F28</f>
        <v>1</v>
      </c>
      <c r="K28" s="105">
        <f t="shared" ref="K28" si="18">H28-F28</f>
        <v>0</v>
      </c>
      <c r="L28" s="112">
        <f t="shared" ref="L28" si="19">H28-C28</f>
        <v>6</v>
      </c>
      <c r="M28" s="102" t="e">
        <f t="shared" ref="M28" si="20">H28/C28</f>
        <v>#DIV/0!</v>
      </c>
    </row>
    <row r="29" spans="1:13">
      <c r="A29" s="128" t="s">
        <v>227</v>
      </c>
      <c r="B29" s="124" t="s">
        <v>49</v>
      </c>
      <c r="C29" s="115">
        <f>C30+C31+C32+C33</f>
        <v>17748.8</v>
      </c>
      <c r="D29" s="120">
        <f>SUM(D30:D33)</f>
        <v>23806.9</v>
      </c>
      <c r="E29" s="92">
        <f>E30+E31+E32+E33</f>
        <v>21668.2</v>
      </c>
      <c r="F29" s="92">
        <f>F30+F31+F32+F33</f>
        <v>21668.2</v>
      </c>
      <c r="G29" s="133">
        <f t="shared" si="6"/>
        <v>0</v>
      </c>
      <c r="H29" s="139">
        <f>H30+H31+H32+H33</f>
        <v>21126.199999999997</v>
      </c>
      <c r="I29" s="98">
        <f>H29/H9</f>
        <v>0.52313162853697359</v>
      </c>
      <c r="J29" s="99">
        <f t="shared" si="10"/>
        <v>0.97498638557886652</v>
      </c>
      <c r="K29" s="100">
        <f t="shared" si="11"/>
        <v>-542.00000000000364</v>
      </c>
      <c r="L29" s="111">
        <f t="shared" si="12"/>
        <v>3377.3999999999978</v>
      </c>
      <c r="M29" s="101">
        <f>H29/C29</f>
        <v>1.190288920941134</v>
      </c>
    </row>
    <row r="30" spans="1:13">
      <c r="A30" s="129" t="s">
        <v>228</v>
      </c>
      <c r="B30" s="81" t="s">
        <v>36</v>
      </c>
      <c r="C30" s="86">
        <v>3654.5</v>
      </c>
      <c r="D30" s="123">
        <v>200</v>
      </c>
      <c r="E30" s="86">
        <v>637.6</v>
      </c>
      <c r="F30" s="86">
        <v>637.6</v>
      </c>
      <c r="G30" s="89">
        <f t="shared" si="6"/>
        <v>0</v>
      </c>
      <c r="H30" s="140">
        <v>637.29999999999995</v>
      </c>
      <c r="I30" s="103">
        <f>H30/H9</f>
        <v>1.5780963299912586E-2</v>
      </c>
      <c r="J30" s="104">
        <f t="shared" si="10"/>
        <v>0.99952948557089072</v>
      </c>
      <c r="K30" s="105">
        <f t="shared" si="11"/>
        <v>-0.30000000000006821</v>
      </c>
      <c r="L30" s="112">
        <f t="shared" si="12"/>
        <v>-3017.2</v>
      </c>
      <c r="M30" s="102">
        <f t="shared" ref="M30:M32" si="21">H30/C30</f>
        <v>0.17438774114105896</v>
      </c>
    </row>
    <row r="31" spans="1:13" ht="15.75" customHeight="1">
      <c r="A31" s="129" t="s">
        <v>229</v>
      </c>
      <c r="B31" s="81" t="s">
        <v>37</v>
      </c>
      <c r="C31" s="86">
        <v>9644.9</v>
      </c>
      <c r="D31" s="123">
        <v>18072.900000000001</v>
      </c>
      <c r="E31" s="86">
        <v>11165.8</v>
      </c>
      <c r="F31" s="86">
        <v>11165.8</v>
      </c>
      <c r="G31" s="89">
        <f t="shared" si="6"/>
        <v>0</v>
      </c>
      <c r="H31" s="140">
        <v>11162.5</v>
      </c>
      <c r="I31" s="103">
        <f>H31/H9</f>
        <v>0.27640828940102657</v>
      </c>
      <c r="J31" s="104">
        <f t="shared" ref="J31:J33" si="22">H31/F31</f>
        <v>0.99970445467409419</v>
      </c>
      <c r="K31" s="105">
        <f t="shared" ref="K31:K35" si="23">H31-F31</f>
        <v>-3.2999999999992724</v>
      </c>
      <c r="L31" s="112">
        <f t="shared" ref="L31:L38" si="24">H31-C31</f>
        <v>1517.6000000000004</v>
      </c>
      <c r="M31" s="102">
        <f t="shared" si="21"/>
        <v>1.1573474064013105</v>
      </c>
    </row>
    <row r="32" spans="1:13" ht="16.5" customHeight="1">
      <c r="A32" s="129" t="s">
        <v>230</v>
      </c>
      <c r="B32" s="81" t="s">
        <v>38</v>
      </c>
      <c r="C32" s="86">
        <v>4449.3999999999996</v>
      </c>
      <c r="D32" s="122">
        <v>5308.7</v>
      </c>
      <c r="E32" s="86">
        <v>9639.5</v>
      </c>
      <c r="F32" s="86">
        <v>9639.5</v>
      </c>
      <c r="G32" s="89">
        <f t="shared" si="6"/>
        <v>0</v>
      </c>
      <c r="H32" s="140">
        <v>9236.2999999999993</v>
      </c>
      <c r="I32" s="103">
        <f>H32/H9</f>
        <v>0.2287112997442062</v>
      </c>
      <c r="J32" s="104">
        <f t="shared" si="22"/>
        <v>0.95817210436225941</v>
      </c>
      <c r="K32" s="105">
        <f t="shared" si="23"/>
        <v>-403.20000000000073</v>
      </c>
      <c r="L32" s="112">
        <f t="shared" si="24"/>
        <v>4786.8999999999996</v>
      </c>
      <c r="M32" s="102">
        <f t="shared" si="21"/>
        <v>2.0758529239897516</v>
      </c>
    </row>
    <row r="33" spans="1:13" ht="19.5" customHeight="1">
      <c r="A33" s="129" t="s">
        <v>231</v>
      </c>
      <c r="B33" s="81" t="s">
        <v>39</v>
      </c>
      <c r="C33" s="86">
        <v>0</v>
      </c>
      <c r="D33" s="123">
        <v>225.3</v>
      </c>
      <c r="E33" s="86">
        <v>225.3</v>
      </c>
      <c r="F33" s="86">
        <v>225.3</v>
      </c>
      <c r="G33" s="89">
        <f t="shared" si="6"/>
        <v>0</v>
      </c>
      <c r="H33" s="140">
        <v>90.1</v>
      </c>
      <c r="I33" s="103">
        <f>H33/H9</f>
        <v>2.2310760918282189E-3</v>
      </c>
      <c r="J33" s="104">
        <f t="shared" si="22"/>
        <v>0.39991122947181529</v>
      </c>
      <c r="K33" s="105">
        <f t="shared" si="23"/>
        <v>-135.20000000000002</v>
      </c>
      <c r="L33" s="112">
        <f t="shared" si="24"/>
        <v>90.1</v>
      </c>
      <c r="M33" s="102" t="s">
        <v>243</v>
      </c>
    </row>
    <row r="34" spans="1:13">
      <c r="A34" s="128" t="s">
        <v>232</v>
      </c>
      <c r="B34" s="124" t="s">
        <v>50</v>
      </c>
      <c r="C34" s="115">
        <f>C35</f>
        <v>93.6</v>
      </c>
      <c r="D34" s="120">
        <f>SUM(D35)</f>
        <v>100</v>
      </c>
      <c r="E34" s="92">
        <f>E35</f>
        <v>100</v>
      </c>
      <c r="F34" s="92">
        <f>F35</f>
        <v>100</v>
      </c>
      <c r="G34" s="133">
        <f t="shared" si="6"/>
        <v>0</v>
      </c>
      <c r="H34" s="139">
        <f>H35</f>
        <v>100</v>
      </c>
      <c r="I34" s="98">
        <f>H34/H9</f>
        <v>2.476222077500798E-3</v>
      </c>
      <c r="J34" s="99">
        <f>H34/F34</f>
        <v>1</v>
      </c>
      <c r="K34" s="100">
        <f>H34-F34</f>
        <v>0</v>
      </c>
      <c r="L34" s="111">
        <f>H34-C34</f>
        <v>6.4000000000000057</v>
      </c>
      <c r="M34" s="101">
        <f t="shared" ref="M34:M41" si="25">H34/C34</f>
        <v>1.0683760683760684</v>
      </c>
    </row>
    <row r="35" spans="1:13" ht="18.75" customHeight="1">
      <c r="A35" s="129" t="s">
        <v>233</v>
      </c>
      <c r="B35" s="82" t="s">
        <v>40</v>
      </c>
      <c r="C35" s="86">
        <v>93.6</v>
      </c>
      <c r="D35" s="123">
        <v>100</v>
      </c>
      <c r="E35" s="86">
        <v>100</v>
      </c>
      <c r="F35" s="86">
        <v>100</v>
      </c>
      <c r="G35" s="89">
        <f t="shared" si="6"/>
        <v>0</v>
      </c>
      <c r="H35" s="140">
        <v>100</v>
      </c>
      <c r="I35" s="106">
        <f>H35/H9</f>
        <v>2.476222077500798E-3</v>
      </c>
      <c r="J35" s="107">
        <f>H35/F35</f>
        <v>1</v>
      </c>
      <c r="K35" s="108">
        <f t="shared" si="23"/>
        <v>0</v>
      </c>
      <c r="L35" s="112">
        <f t="shared" si="24"/>
        <v>6.4000000000000057</v>
      </c>
      <c r="M35" s="102">
        <f t="shared" si="25"/>
        <v>1.0683760683760684</v>
      </c>
    </row>
    <row r="36" spans="1:13" ht="17.25" hidden="1" customHeight="1">
      <c r="A36" s="130" t="s">
        <v>234</v>
      </c>
      <c r="B36" s="83" t="s">
        <v>51</v>
      </c>
      <c r="C36" s="115">
        <f>C37+C38</f>
        <v>0</v>
      </c>
      <c r="D36" s="120">
        <f>SUM(D37:D38)</f>
        <v>0</v>
      </c>
      <c r="E36" s="92">
        <f>E37+E38</f>
        <v>0</v>
      </c>
      <c r="F36" s="92">
        <f>F37+F38</f>
        <v>0</v>
      </c>
      <c r="G36" s="88">
        <f t="shared" si="6"/>
        <v>0</v>
      </c>
      <c r="H36" s="139">
        <f>H37+H38</f>
        <v>0</v>
      </c>
      <c r="I36" s="98">
        <f>H36/H9</f>
        <v>0</v>
      </c>
      <c r="J36" s="99" t="s">
        <v>243</v>
      </c>
      <c r="K36" s="100">
        <f t="shared" si="8"/>
        <v>0</v>
      </c>
      <c r="L36" s="111">
        <f>H36-C36</f>
        <v>0</v>
      </c>
      <c r="M36" s="101" t="e">
        <f t="shared" si="25"/>
        <v>#DIV/0!</v>
      </c>
    </row>
    <row r="37" spans="1:13" ht="16.5" hidden="1" customHeight="1">
      <c r="A37" s="129" t="s">
        <v>235</v>
      </c>
      <c r="B37" s="81" t="s">
        <v>41</v>
      </c>
      <c r="C37" s="116"/>
      <c r="D37" s="122"/>
      <c r="E37" s="86"/>
      <c r="F37" s="86"/>
      <c r="G37" s="89"/>
      <c r="H37" s="140"/>
      <c r="I37" s="103">
        <f>H37/H9</f>
        <v>0</v>
      </c>
      <c r="J37" s="107" t="e">
        <f t="shared" si="7"/>
        <v>#DIV/0!</v>
      </c>
      <c r="K37" s="105">
        <f t="shared" si="8"/>
        <v>0</v>
      </c>
      <c r="L37" s="112">
        <f t="shared" si="24"/>
        <v>0</v>
      </c>
      <c r="M37" s="87" t="e">
        <f t="shared" si="25"/>
        <v>#DIV/0!</v>
      </c>
    </row>
    <row r="38" spans="1:13" ht="20.25" hidden="1" customHeight="1">
      <c r="A38" s="129" t="s">
        <v>236</v>
      </c>
      <c r="B38" s="81" t="s">
        <v>55</v>
      </c>
      <c r="C38" s="116"/>
      <c r="D38" s="123"/>
      <c r="E38" s="86"/>
      <c r="F38" s="86"/>
      <c r="G38" s="89"/>
      <c r="H38" s="140"/>
      <c r="I38" s="103">
        <f>H38/H9</f>
        <v>0</v>
      </c>
      <c r="J38" s="107" t="e">
        <f t="shared" si="7"/>
        <v>#DIV/0!</v>
      </c>
      <c r="K38" s="105">
        <f t="shared" si="8"/>
        <v>0</v>
      </c>
      <c r="L38" s="112">
        <f t="shared" si="24"/>
        <v>0</v>
      </c>
      <c r="M38" s="87" t="e">
        <f t="shared" si="25"/>
        <v>#DIV/0!</v>
      </c>
    </row>
    <row r="39" spans="1:13" ht="18" customHeight="1">
      <c r="A39" s="128" t="s">
        <v>237</v>
      </c>
      <c r="B39" s="124" t="s">
        <v>52</v>
      </c>
      <c r="C39" s="115">
        <f>C40+C41+C42</f>
        <v>2742</v>
      </c>
      <c r="D39" s="120">
        <f>SUM(D40:D42)</f>
        <v>2123.4</v>
      </c>
      <c r="E39" s="92">
        <f>E42+E40+E41</f>
        <v>2288.4</v>
      </c>
      <c r="F39" s="92">
        <f>F40+F41+F42</f>
        <v>2288.4</v>
      </c>
      <c r="G39" s="133">
        <f t="shared" si="6"/>
        <v>0</v>
      </c>
      <c r="H39" s="139">
        <f>H40+H41+H42</f>
        <v>2288.3000000000002</v>
      </c>
      <c r="I39" s="98">
        <f>H39/H9</f>
        <v>5.6663389799450771E-2</v>
      </c>
      <c r="J39" s="99">
        <f>H39/F39</f>
        <v>0.99995630134591862</v>
      </c>
      <c r="K39" s="100">
        <f>H39-F39</f>
        <v>-9.9999999999909051E-2</v>
      </c>
      <c r="L39" s="111">
        <f>H39-C39</f>
        <v>-453.69999999999982</v>
      </c>
      <c r="M39" s="101">
        <f t="shared" si="25"/>
        <v>0.83453683442742532</v>
      </c>
    </row>
    <row r="40" spans="1:13" ht="17.25" customHeight="1">
      <c r="A40" s="129" t="s">
        <v>238</v>
      </c>
      <c r="B40" s="81" t="s">
        <v>42</v>
      </c>
      <c r="C40" s="86">
        <v>2097.1</v>
      </c>
      <c r="D40" s="122">
        <v>2058.4</v>
      </c>
      <c r="E40" s="86">
        <v>2058.4</v>
      </c>
      <c r="F40" s="86">
        <v>2058.4</v>
      </c>
      <c r="G40" s="89">
        <f t="shared" si="6"/>
        <v>0</v>
      </c>
      <c r="H40" s="140">
        <v>2058.3000000000002</v>
      </c>
      <c r="I40" s="103">
        <f>H40/H9</f>
        <v>5.0968079021198931E-2</v>
      </c>
      <c r="J40" s="104">
        <f>H40/F40</f>
        <v>0.999951418577536</v>
      </c>
      <c r="K40" s="105">
        <f>H40-F40</f>
        <v>-9.9999999999909051E-2</v>
      </c>
      <c r="L40" s="112">
        <f t="shared" ref="L40:L42" si="26">H40-C40</f>
        <v>-38.799999999999727</v>
      </c>
      <c r="M40" s="87">
        <f t="shared" si="25"/>
        <v>0.98149825950121605</v>
      </c>
    </row>
    <row r="41" spans="1:13" ht="18" customHeight="1">
      <c r="A41" s="129" t="s">
        <v>239</v>
      </c>
      <c r="B41" s="81" t="s">
        <v>43</v>
      </c>
      <c r="C41" s="86">
        <v>614.9</v>
      </c>
      <c r="D41" s="123">
        <v>65</v>
      </c>
      <c r="E41" s="86">
        <v>230</v>
      </c>
      <c r="F41" s="86">
        <v>230</v>
      </c>
      <c r="G41" s="89">
        <f t="shared" si="6"/>
        <v>0</v>
      </c>
      <c r="H41" s="140">
        <v>230</v>
      </c>
      <c r="I41" s="103">
        <f>H41/H9</f>
        <v>5.6953107782518357E-3</v>
      </c>
      <c r="J41" s="104">
        <f t="shared" ref="J41:J42" si="27">H41/F41</f>
        <v>1</v>
      </c>
      <c r="K41" s="105">
        <f t="shared" ref="K41:K42" si="28">H41-F41</f>
        <v>0</v>
      </c>
      <c r="L41" s="112">
        <f t="shared" si="26"/>
        <v>-384.9</v>
      </c>
      <c r="M41" s="87">
        <f t="shared" si="25"/>
        <v>0.37404456009107173</v>
      </c>
    </row>
    <row r="42" spans="1:13" ht="18" customHeight="1">
      <c r="A42" s="129">
        <v>1006</v>
      </c>
      <c r="B42" s="81" t="s">
        <v>251</v>
      </c>
      <c r="C42" s="86">
        <v>30</v>
      </c>
      <c r="D42" s="86" t="s">
        <v>243</v>
      </c>
      <c r="E42" s="131">
        <v>0</v>
      </c>
      <c r="F42" s="131">
        <v>0</v>
      </c>
      <c r="G42" s="89">
        <f t="shared" si="6"/>
        <v>0</v>
      </c>
      <c r="H42" s="140">
        <v>0</v>
      </c>
      <c r="I42" s="90" t="s">
        <v>26</v>
      </c>
      <c r="J42" s="104" t="e">
        <f t="shared" si="27"/>
        <v>#DIV/0!</v>
      </c>
      <c r="K42" s="105">
        <f t="shared" si="28"/>
        <v>0</v>
      </c>
      <c r="L42" s="112">
        <f t="shared" si="26"/>
        <v>-30</v>
      </c>
      <c r="M42" s="87" t="s">
        <v>243</v>
      </c>
    </row>
    <row r="43" spans="1:13" ht="16.5" customHeight="1">
      <c r="A43" s="128" t="s">
        <v>240</v>
      </c>
      <c r="B43" s="124" t="s">
        <v>53</v>
      </c>
      <c r="C43" s="115">
        <f>C44</f>
        <v>149.6</v>
      </c>
      <c r="D43" s="120">
        <f>SUM(D44)</f>
        <v>204.9</v>
      </c>
      <c r="E43" s="92">
        <f>E44</f>
        <v>214.9</v>
      </c>
      <c r="F43" s="92">
        <f>F44</f>
        <v>214.9</v>
      </c>
      <c r="G43" s="133">
        <f t="shared" si="6"/>
        <v>0</v>
      </c>
      <c r="H43" s="139">
        <f>H44</f>
        <v>214.8</v>
      </c>
      <c r="I43" s="98">
        <f>H43/H9</f>
        <v>5.318925022471715E-3</v>
      </c>
      <c r="J43" s="99">
        <f>H43/F43</f>
        <v>0.99953466728711027</v>
      </c>
      <c r="K43" s="100">
        <f>H43-F43</f>
        <v>-9.9999999999994316E-2</v>
      </c>
      <c r="L43" s="111">
        <f>H43-C43</f>
        <v>65.200000000000017</v>
      </c>
      <c r="M43" s="101">
        <f>H43/C43</f>
        <v>1.4358288770053478</v>
      </c>
    </row>
    <row r="44" spans="1:13" ht="19.5" customHeight="1">
      <c r="A44" s="129" t="s">
        <v>241</v>
      </c>
      <c r="B44" s="81" t="s">
        <v>44</v>
      </c>
      <c r="C44" s="86">
        <v>149.6</v>
      </c>
      <c r="D44" s="18">
        <v>204.9</v>
      </c>
      <c r="E44" s="86">
        <v>214.9</v>
      </c>
      <c r="F44" s="86">
        <v>214.9</v>
      </c>
      <c r="G44" s="89">
        <f t="shared" si="6"/>
        <v>0</v>
      </c>
      <c r="H44" s="140">
        <v>214.8</v>
      </c>
      <c r="I44" s="90">
        <f>H44/H9</f>
        <v>5.318925022471715E-3</v>
      </c>
      <c r="J44" s="104">
        <f>H44/F44</f>
        <v>0.99953466728711027</v>
      </c>
      <c r="K44" s="85">
        <f>H44-F44</f>
        <v>-9.9999999999994316E-2</v>
      </c>
      <c r="L44" s="112">
        <f t="shared" ref="L44" si="29">H44-C44</f>
        <v>65.200000000000017</v>
      </c>
      <c r="M44" s="87">
        <f>H44/C44</f>
        <v>1.4358288770053478</v>
      </c>
    </row>
    <row r="45" spans="1:13">
      <c r="A45" s="91"/>
    </row>
  </sheetData>
  <mergeCells count="12">
    <mergeCell ref="K3:M3"/>
    <mergeCell ref="D7:G7"/>
    <mergeCell ref="H7:K7"/>
    <mergeCell ref="B2:D2"/>
    <mergeCell ref="I2:M2"/>
    <mergeCell ref="L7:L8"/>
    <mergeCell ref="A7:A8"/>
    <mergeCell ref="M7:M8"/>
    <mergeCell ref="B5:M5"/>
    <mergeCell ref="K6:M6"/>
    <mergeCell ref="B7:B8"/>
    <mergeCell ref="C7:C8"/>
  </mergeCells>
  <phoneticPr fontId="7" type="noConversion"/>
  <pageMargins left="0.28999999999999998" right="0.16" top="0.6" bottom="0.35433070866141736" header="0.31496062992125984" footer="0.31496062992125984"/>
  <pageSetup paperSize="9" scale="58" orientation="landscape" r:id="rId1"/>
  <ignoredErrors>
    <ignoredError sqref="H11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2:I62"/>
  <sheetViews>
    <sheetView topLeftCell="C1" workbookViewId="0">
      <selection activeCell="D15" sqref="D15"/>
    </sheetView>
  </sheetViews>
  <sheetFormatPr defaultRowHeight="15"/>
  <cols>
    <col min="1" max="1" width="15.5703125" customWidth="1"/>
    <col min="2" max="2" width="47.5703125" customWidth="1"/>
    <col min="3" max="4" width="16.28515625" customWidth="1"/>
    <col min="5" max="6" width="15.42578125" customWidth="1"/>
    <col min="7" max="7" width="16.42578125" customWidth="1"/>
    <col min="8" max="8" width="13.85546875" customWidth="1"/>
    <col min="9" max="9" width="15.42578125" customWidth="1"/>
  </cols>
  <sheetData>
    <row r="2" spans="1:9" ht="57" customHeight="1">
      <c r="A2" s="60"/>
      <c r="B2" s="60"/>
      <c r="C2" s="60"/>
      <c r="D2" s="60"/>
      <c r="E2" s="60"/>
      <c r="F2" s="60"/>
      <c r="G2" s="141" t="s">
        <v>172</v>
      </c>
      <c r="H2" s="141"/>
      <c r="I2" s="141"/>
    </row>
    <row r="3" spans="1:9" ht="22.5" customHeight="1">
      <c r="A3" s="60"/>
      <c r="B3" s="143" t="s">
        <v>72</v>
      </c>
      <c r="C3" s="143"/>
      <c r="D3" s="143"/>
      <c r="E3" s="143"/>
      <c r="F3" s="143"/>
      <c r="G3" s="143"/>
      <c r="H3" s="143"/>
      <c r="I3" s="143"/>
    </row>
    <row r="4" spans="1:9" ht="15.75" thickBot="1">
      <c r="A4" s="60"/>
      <c r="B4" s="29"/>
      <c r="C4" s="29"/>
      <c r="D4" s="29"/>
      <c r="E4" s="61"/>
      <c r="F4" s="61"/>
      <c r="G4" s="29"/>
      <c r="H4" s="161" t="s">
        <v>149</v>
      </c>
      <c r="I4" s="161"/>
    </row>
    <row r="5" spans="1:9" ht="74.25" customHeight="1">
      <c r="A5" s="160" t="s">
        <v>71</v>
      </c>
      <c r="B5" s="162" t="s">
        <v>62</v>
      </c>
      <c r="C5" s="163" t="s">
        <v>173</v>
      </c>
      <c r="D5" s="145" t="s">
        <v>174</v>
      </c>
      <c r="E5" s="145" t="s">
        <v>152</v>
      </c>
      <c r="F5" s="145" t="s">
        <v>151</v>
      </c>
      <c r="G5" s="160" t="s">
        <v>46</v>
      </c>
      <c r="H5" s="145" t="s">
        <v>3</v>
      </c>
      <c r="I5" s="145"/>
    </row>
    <row r="6" spans="1:9" ht="78.75" customHeight="1">
      <c r="A6" s="145"/>
      <c r="B6" s="145"/>
      <c r="C6" s="164"/>
      <c r="D6" s="146"/>
      <c r="E6" s="146"/>
      <c r="F6" s="146"/>
      <c r="G6" s="145"/>
      <c r="H6" s="1" t="s">
        <v>4</v>
      </c>
      <c r="I6" s="1" t="s">
        <v>153</v>
      </c>
    </row>
    <row r="7" spans="1:9">
      <c r="A7" s="27"/>
      <c r="B7" s="48" t="s">
        <v>0</v>
      </c>
      <c r="C7" s="44">
        <f>SUM(C9:C62)</f>
        <v>51339.999999999985</v>
      </c>
      <c r="D7" s="40">
        <f>SUM(D9:D62)</f>
        <v>91091.10000000002</v>
      </c>
      <c r="E7" s="40">
        <f>SUM(E9:E62)</f>
        <v>86894.8</v>
      </c>
      <c r="F7" s="41">
        <f>E7/D7</f>
        <v>0.95393293087908682</v>
      </c>
      <c r="G7" s="41">
        <f>E7/E7</f>
        <v>1</v>
      </c>
      <c r="H7" s="42">
        <f>E7-D7</f>
        <v>-4196.3000000000175</v>
      </c>
      <c r="I7" s="43">
        <f>E7/D7-100%</f>
        <v>-4.6067069120913184E-2</v>
      </c>
    </row>
    <row r="8" spans="1:9" ht="14.25" customHeight="1">
      <c r="A8" s="62"/>
      <c r="B8" s="49" t="s">
        <v>1</v>
      </c>
      <c r="C8" s="45"/>
      <c r="D8" s="34"/>
      <c r="E8" s="34"/>
      <c r="F8" s="41"/>
      <c r="G8" s="41"/>
      <c r="H8" s="42"/>
      <c r="I8" s="43"/>
    </row>
    <row r="9" spans="1:9" ht="45">
      <c r="A9" s="63" t="s">
        <v>104</v>
      </c>
      <c r="B9" s="47" t="s">
        <v>86</v>
      </c>
      <c r="C9" s="58">
        <v>150.30000000000001</v>
      </c>
      <c r="D9" s="71">
        <v>150.30000000000001</v>
      </c>
      <c r="E9" s="71">
        <v>150.30000000000001</v>
      </c>
      <c r="F9" s="50">
        <f t="shared" ref="F9:F61" si="0">E9/D9</f>
        <v>1</v>
      </c>
      <c r="G9" s="50">
        <f>E9/E9</f>
        <v>1</v>
      </c>
      <c r="H9" s="51">
        <f>E9-D9</f>
        <v>0</v>
      </c>
      <c r="I9" s="52">
        <f t="shared" ref="I9:I61" si="1">E9/D9-100%</f>
        <v>0</v>
      </c>
    </row>
    <row r="10" spans="1:9">
      <c r="A10" s="63" t="s">
        <v>78</v>
      </c>
      <c r="B10" s="47" t="s">
        <v>73</v>
      </c>
      <c r="C10" s="59">
        <v>2541.6999999999998</v>
      </c>
      <c r="D10" s="72">
        <v>2590.6999999999998</v>
      </c>
      <c r="E10" s="75">
        <v>2590.1999999999998</v>
      </c>
      <c r="F10" s="50">
        <f t="shared" si="0"/>
        <v>0.99980700196857997</v>
      </c>
      <c r="G10" s="50">
        <f>E10/E7</f>
        <v>2.9808458043519288E-2</v>
      </c>
      <c r="H10" s="51">
        <f t="shared" ref="H10:H61" si="2">E10-D10</f>
        <v>-0.5</v>
      </c>
      <c r="I10" s="52">
        <f t="shared" si="1"/>
        <v>-1.9299803142003302E-4</v>
      </c>
    </row>
    <row r="11" spans="1:9" ht="15" customHeight="1">
      <c r="A11" s="63" t="s">
        <v>79</v>
      </c>
      <c r="B11" s="47" t="s">
        <v>74</v>
      </c>
      <c r="C11" s="46">
        <v>11925.2</v>
      </c>
      <c r="D11" s="73">
        <v>11382.2</v>
      </c>
      <c r="E11" s="73">
        <v>11299.9</v>
      </c>
      <c r="F11" s="50">
        <f t="shared" si="0"/>
        <v>0.99276941188873846</v>
      </c>
      <c r="G11" s="50">
        <f>E11/E7</f>
        <v>0.13004115321054885</v>
      </c>
      <c r="H11" s="51">
        <f t="shared" si="2"/>
        <v>-82.300000000001091</v>
      </c>
      <c r="I11" s="52">
        <f t="shared" si="1"/>
        <v>-7.2305881112615378E-3</v>
      </c>
    </row>
    <row r="12" spans="1:9" ht="1.5" customHeight="1">
      <c r="A12" s="64" t="s">
        <v>145</v>
      </c>
      <c r="B12" s="47" t="s">
        <v>146</v>
      </c>
      <c r="C12" s="46"/>
      <c r="D12" s="73">
        <v>0</v>
      </c>
      <c r="E12" s="73">
        <v>0</v>
      </c>
      <c r="F12" s="50">
        <v>0</v>
      </c>
      <c r="G12" s="50">
        <v>0</v>
      </c>
      <c r="H12" s="51">
        <f t="shared" si="2"/>
        <v>0</v>
      </c>
      <c r="I12" s="52">
        <v>0</v>
      </c>
    </row>
    <row r="13" spans="1:9" ht="1.5" customHeight="1">
      <c r="A13" s="64" t="s">
        <v>80</v>
      </c>
      <c r="B13" s="47" t="s">
        <v>75</v>
      </c>
      <c r="C13" s="46"/>
      <c r="D13" s="73"/>
      <c r="E13" s="73"/>
      <c r="F13" s="50" t="e">
        <f t="shared" si="0"/>
        <v>#DIV/0!</v>
      </c>
      <c r="G13" s="50">
        <f>E13/E7</f>
        <v>0</v>
      </c>
      <c r="H13" s="51">
        <f t="shared" si="2"/>
        <v>0</v>
      </c>
      <c r="I13" s="52" t="e">
        <f t="shared" si="1"/>
        <v>#DIV/0!</v>
      </c>
    </row>
    <row r="14" spans="1:9">
      <c r="A14" s="63" t="s">
        <v>81</v>
      </c>
      <c r="B14" s="47" t="s">
        <v>76</v>
      </c>
      <c r="C14" s="46">
        <v>0</v>
      </c>
      <c r="D14" s="73">
        <v>84.9</v>
      </c>
      <c r="E14" s="73">
        <v>84</v>
      </c>
      <c r="F14" s="50">
        <f t="shared" si="0"/>
        <v>0.98939929328621901</v>
      </c>
      <c r="G14" s="50">
        <f>E14/E7</f>
        <v>9.6668615383198992E-4</v>
      </c>
      <c r="H14" s="51">
        <f t="shared" si="2"/>
        <v>-0.90000000000000568</v>
      </c>
      <c r="I14" s="52">
        <f t="shared" si="1"/>
        <v>-1.0600706713780994E-2</v>
      </c>
    </row>
    <row r="15" spans="1:9" ht="30">
      <c r="A15" s="63" t="s">
        <v>82</v>
      </c>
      <c r="B15" s="47" t="s">
        <v>77</v>
      </c>
      <c r="C15" s="46">
        <v>28</v>
      </c>
      <c r="D15" s="73">
        <v>28</v>
      </c>
      <c r="E15" s="73">
        <v>28</v>
      </c>
      <c r="F15" s="50">
        <f t="shared" si="0"/>
        <v>1</v>
      </c>
      <c r="G15" s="50">
        <f>E15/E7</f>
        <v>3.2222871794399666E-4</v>
      </c>
      <c r="H15" s="51">
        <f t="shared" si="2"/>
        <v>0</v>
      </c>
      <c r="I15" s="52">
        <f t="shared" si="1"/>
        <v>0</v>
      </c>
    </row>
    <row r="16" spans="1:9" ht="3" customHeight="1">
      <c r="A16" s="63" t="s">
        <v>158</v>
      </c>
      <c r="B16" s="47" t="s">
        <v>159</v>
      </c>
      <c r="C16" s="46">
        <v>0</v>
      </c>
      <c r="D16" s="73">
        <v>0</v>
      </c>
      <c r="E16" s="73">
        <v>0</v>
      </c>
      <c r="F16" s="50" t="e">
        <f t="shared" si="0"/>
        <v>#DIV/0!</v>
      </c>
      <c r="G16" s="50">
        <f>E16/E7</f>
        <v>0</v>
      </c>
      <c r="H16" s="51">
        <f t="shared" si="2"/>
        <v>0</v>
      </c>
      <c r="I16" s="52" t="e">
        <f t="shared" si="1"/>
        <v>#DIV/0!</v>
      </c>
    </row>
    <row r="17" spans="1:9">
      <c r="A17" s="63" t="s">
        <v>102</v>
      </c>
      <c r="B17" s="27" t="s">
        <v>83</v>
      </c>
      <c r="C17" s="46">
        <v>150</v>
      </c>
      <c r="D17" s="73">
        <v>233.9</v>
      </c>
      <c r="E17" s="73">
        <v>185.2</v>
      </c>
      <c r="F17" s="50">
        <v>0</v>
      </c>
      <c r="G17" s="50">
        <f>E17/E7</f>
        <v>2.1313128058295778E-3</v>
      </c>
      <c r="H17" s="51">
        <f t="shared" si="2"/>
        <v>-48.700000000000017</v>
      </c>
      <c r="I17" s="76">
        <v>0</v>
      </c>
    </row>
    <row r="18" spans="1:9" ht="45">
      <c r="A18" s="63" t="s">
        <v>103</v>
      </c>
      <c r="B18" s="47" t="s">
        <v>84</v>
      </c>
      <c r="C18" s="46">
        <v>287</v>
      </c>
      <c r="D18" s="73">
        <v>223</v>
      </c>
      <c r="E18" s="73">
        <v>217.3</v>
      </c>
      <c r="F18" s="50">
        <f t="shared" si="0"/>
        <v>0.97443946188340813</v>
      </c>
      <c r="G18" s="50">
        <f>E18/E7</f>
        <v>2.5007250146153741E-3</v>
      </c>
      <c r="H18" s="51">
        <f t="shared" si="2"/>
        <v>-5.6999999999999886</v>
      </c>
      <c r="I18" s="52">
        <f t="shared" si="1"/>
        <v>-2.5560538116591869E-2</v>
      </c>
    </row>
    <row r="19" spans="1:9" ht="1.5" customHeight="1">
      <c r="A19" s="63" t="s">
        <v>160</v>
      </c>
      <c r="B19" s="47" t="s">
        <v>85</v>
      </c>
      <c r="C19" s="46">
        <v>0</v>
      </c>
      <c r="D19" s="73">
        <v>0</v>
      </c>
      <c r="E19" s="73">
        <v>0</v>
      </c>
      <c r="F19" s="50">
        <v>0</v>
      </c>
      <c r="G19" s="50">
        <v>0</v>
      </c>
      <c r="H19" s="51">
        <f t="shared" si="2"/>
        <v>0</v>
      </c>
      <c r="I19" s="52">
        <v>0</v>
      </c>
    </row>
    <row r="20" spans="1:9" ht="1.5" customHeight="1">
      <c r="A20" s="64" t="s">
        <v>147</v>
      </c>
      <c r="B20" s="47" t="s">
        <v>148</v>
      </c>
      <c r="C20" s="46"/>
      <c r="D20" s="73"/>
      <c r="E20" s="73"/>
      <c r="F20" s="50">
        <v>0</v>
      </c>
      <c r="G20" s="50">
        <f>E20/E7</f>
        <v>0</v>
      </c>
      <c r="H20" s="51">
        <f t="shared" si="2"/>
        <v>0</v>
      </c>
      <c r="I20" s="52">
        <v>0</v>
      </c>
    </row>
    <row r="21" spans="1:9" ht="2.25" customHeight="1">
      <c r="A21" s="63" t="s">
        <v>124</v>
      </c>
      <c r="B21" s="47" t="s">
        <v>161</v>
      </c>
      <c r="C21" s="46">
        <v>0</v>
      </c>
      <c r="D21" s="73">
        <v>0</v>
      </c>
      <c r="E21" s="73">
        <v>0</v>
      </c>
      <c r="F21" s="50" t="e">
        <f t="shared" si="0"/>
        <v>#DIV/0!</v>
      </c>
      <c r="G21" s="50">
        <f>E21/E7</f>
        <v>0</v>
      </c>
      <c r="H21" s="51">
        <f t="shared" si="2"/>
        <v>0</v>
      </c>
      <c r="I21" s="52" t="e">
        <f t="shared" si="1"/>
        <v>#DIV/0!</v>
      </c>
    </row>
    <row r="22" spans="1:9" ht="30.75" customHeight="1">
      <c r="A22" s="63" t="s">
        <v>125</v>
      </c>
      <c r="B22" s="47" t="s">
        <v>85</v>
      </c>
      <c r="C22" s="46">
        <v>0</v>
      </c>
      <c r="D22" s="73">
        <v>380</v>
      </c>
      <c r="E22" s="73">
        <v>380</v>
      </c>
      <c r="F22" s="50">
        <f t="shared" si="0"/>
        <v>1</v>
      </c>
      <c r="G22" s="50">
        <f>E22/E7</f>
        <v>4.3731040292399543E-3</v>
      </c>
      <c r="H22" s="51">
        <f t="shared" si="2"/>
        <v>0</v>
      </c>
      <c r="I22" s="52">
        <f t="shared" si="1"/>
        <v>0</v>
      </c>
    </row>
    <row r="23" spans="1:9" ht="0.75" customHeight="1">
      <c r="A23" s="64" t="s">
        <v>126</v>
      </c>
      <c r="B23" s="47" t="s">
        <v>127</v>
      </c>
      <c r="C23" s="46"/>
      <c r="D23" s="73"/>
      <c r="E23" s="73"/>
      <c r="F23" s="50" t="e">
        <f t="shared" si="0"/>
        <v>#DIV/0!</v>
      </c>
      <c r="G23" s="50">
        <f>E23/E7</f>
        <v>0</v>
      </c>
      <c r="H23" s="51">
        <f t="shared" si="2"/>
        <v>0</v>
      </c>
      <c r="I23" s="52" t="e">
        <f t="shared" si="1"/>
        <v>#DIV/0!</v>
      </c>
    </row>
    <row r="24" spans="1:9" ht="30">
      <c r="A24" s="63" t="s">
        <v>105</v>
      </c>
      <c r="B24" s="47" t="s">
        <v>87</v>
      </c>
      <c r="C24" s="65">
        <v>624.4</v>
      </c>
      <c r="D24" s="74">
        <v>560.4</v>
      </c>
      <c r="E24" s="74">
        <v>433.4</v>
      </c>
      <c r="F24" s="50">
        <f t="shared" si="0"/>
        <v>0.77337615988579589</v>
      </c>
      <c r="G24" s="50">
        <f>E24/E7</f>
        <v>4.9876402270331473E-3</v>
      </c>
      <c r="H24" s="51">
        <f t="shared" si="2"/>
        <v>-127</v>
      </c>
      <c r="I24" s="52">
        <f t="shared" si="1"/>
        <v>-0.22662384011420411</v>
      </c>
    </row>
    <row r="25" spans="1:9" ht="30">
      <c r="A25" s="63" t="s">
        <v>106</v>
      </c>
      <c r="B25" s="47" t="s">
        <v>88</v>
      </c>
      <c r="C25" s="65">
        <v>87.8</v>
      </c>
      <c r="D25" s="74">
        <v>101.8</v>
      </c>
      <c r="E25" s="74">
        <v>31.7</v>
      </c>
      <c r="F25" s="50">
        <v>0</v>
      </c>
      <c r="G25" s="50">
        <f>E25/E7</f>
        <v>3.6480894138659617E-4</v>
      </c>
      <c r="H25" s="51">
        <f t="shared" si="2"/>
        <v>-70.099999999999994</v>
      </c>
      <c r="I25" s="52">
        <v>0</v>
      </c>
    </row>
    <row r="26" spans="1:9" ht="1.5" customHeight="1">
      <c r="A26" s="64" t="s">
        <v>107</v>
      </c>
      <c r="B26" s="47" t="s">
        <v>89</v>
      </c>
      <c r="C26" s="65"/>
      <c r="D26" s="74"/>
      <c r="E26" s="74"/>
      <c r="F26" s="50" t="e">
        <f t="shared" si="0"/>
        <v>#DIV/0!</v>
      </c>
      <c r="G26" s="50">
        <f>E26/E7</f>
        <v>0</v>
      </c>
      <c r="H26" s="51">
        <f t="shared" si="2"/>
        <v>0</v>
      </c>
      <c r="I26" s="52" t="e">
        <f t="shared" si="1"/>
        <v>#DIV/0!</v>
      </c>
    </row>
    <row r="27" spans="1:9" ht="30">
      <c r="A27" s="63" t="s">
        <v>108</v>
      </c>
      <c r="B27" s="47" t="s">
        <v>90</v>
      </c>
      <c r="C27" s="66">
        <v>0</v>
      </c>
      <c r="D27" s="68">
        <v>1250</v>
      </c>
      <c r="E27" s="68">
        <v>1250</v>
      </c>
      <c r="F27" s="50">
        <f t="shared" si="0"/>
        <v>1</v>
      </c>
      <c r="G27" s="50">
        <f>E27/E7</f>
        <v>1.4385210622499849E-2</v>
      </c>
      <c r="H27" s="51">
        <f t="shared" si="2"/>
        <v>0</v>
      </c>
      <c r="I27" s="52">
        <f t="shared" si="1"/>
        <v>0</v>
      </c>
    </row>
    <row r="28" spans="1:9">
      <c r="A28" s="63" t="s">
        <v>190</v>
      </c>
      <c r="B28" s="47" t="s">
        <v>191</v>
      </c>
      <c r="C28" s="66">
        <v>589.6</v>
      </c>
      <c r="D28" s="68">
        <v>623.1</v>
      </c>
      <c r="E28" s="68">
        <v>591.20000000000005</v>
      </c>
      <c r="F28" s="50">
        <f t="shared" si="0"/>
        <v>0.94880436527042211</v>
      </c>
      <c r="G28" s="50"/>
      <c r="H28" s="51">
        <f t="shared" si="2"/>
        <v>-31.899999999999977</v>
      </c>
      <c r="I28" s="52">
        <f t="shared" si="1"/>
        <v>-5.1195634729577888E-2</v>
      </c>
    </row>
    <row r="29" spans="1:9" ht="17.25" customHeight="1">
      <c r="A29" s="63" t="s">
        <v>109</v>
      </c>
      <c r="B29" s="47" t="s">
        <v>189</v>
      </c>
      <c r="C29" s="66">
        <v>7966.8</v>
      </c>
      <c r="D29" s="68">
        <v>6615.5</v>
      </c>
      <c r="E29" s="68">
        <v>4606.3</v>
      </c>
      <c r="F29" s="50">
        <v>0</v>
      </c>
      <c r="G29" s="50">
        <f>E29/E7</f>
        <v>5.3010076552336846E-2</v>
      </c>
      <c r="H29" s="51">
        <f t="shared" si="2"/>
        <v>-2009.1999999999998</v>
      </c>
      <c r="I29" s="52">
        <v>0</v>
      </c>
    </row>
    <row r="30" spans="1:9">
      <c r="A30" s="63" t="s">
        <v>110</v>
      </c>
      <c r="B30" s="47" t="s">
        <v>91</v>
      </c>
      <c r="C30" s="66">
        <v>116.1</v>
      </c>
      <c r="D30" s="68">
        <v>65</v>
      </c>
      <c r="E30" s="68">
        <v>57.2</v>
      </c>
      <c r="F30" s="50">
        <f t="shared" si="0"/>
        <v>0.88</v>
      </c>
      <c r="G30" s="50">
        <f>E30/E7</f>
        <v>6.5826723808559316E-4</v>
      </c>
      <c r="H30" s="51">
        <f t="shared" si="2"/>
        <v>-7.7999999999999972</v>
      </c>
      <c r="I30" s="52">
        <f t="shared" si="1"/>
        <v>-0.12</v>
      </c>
    </row>
    <row r="31" spans="1:9" ht="45">
      <c r="A31" s="63" t="s">
        <v>185</v>
      </c>
      <c r="B31" s="47" t="s">
        <v>186</v>
      </c>
      <c r="C31" s="66">
        <v>37.5</v>
      </c>
      <c r="D31" s="68">
        <v>37.5</v>
      </c>
      <c r="E31" s="68">
        <v>37.5</v>
      </c>
      <c r="F31" s="50">
        <f t="shared" si="0"/>
        <v>1</v>
      </c>
      <c r="G31" s="50">
        <f>E31/E7</f>
        <v>4.315563186749955E-4</v>
      </c>
      <c r="H31" s="51">
        <f t="shared" si="2"/>
        <v>0</v>
      </c>
      <c r="I31" s="52">
        <f t="shared" si="1"/>
        <v>0</v>
      </c>
    </row>
    <row r="32" spans="1:9">
      <c r="A32" s="63" t="s">
        <v>111</v>
      </c>
      <c r="B32" s="47" t="s">
        <v>92</v>
      </c>
      <c r="C32" s="66">
        <v>11179.8</v>
      </c>
      <c r="D32" s="68">
        <v>12509.4</v>
      </c>
      <c r="E32" s="68">
        <v>12498.3</v>
      </c>
      <c r="F32" s="50">
        <f t="shared" si="0"/>
        <v>0.99911266727420978</v>
      </c>
      <c r="G32" s="50">
        <f>E32/E7</f>
        <v>0.14383254233855189</v>
      </c>
      <c r="H32" s="51">
        <f t="shared" si="2"/>
        <v>-11.100000000000364</v>
      </c>
      <c r="I32" s="52">
        <f t="shared" si="1"/>
        <v>-8.8733272579022415E-4</v>
      </c>
    </row>
    <row r="33" spans="1:9">
      <c r="A33" s="63" t="s">
        <v>134</v>
      </c>
      <c r="B33" s="47" t="s">
        <v>135</v>
      </c>
      <c r="C33" s="66">
        <v>1805.4</v>
      </c>
      <c r="D33" s="68">
        <v>1939.8</v>
      </c>
      <c r="E33" s="68">
        <v>1903.6</v>
      </c>
      <c r="F33" s="50">
        <f t="shared" si="0"/>
        <v>0.98133828229714404</v>
      </c>
      <c r="G33" s="50">
        <f>E33/E7</f>
        <v>2.1906949552792571E-2</v>
      </c>
      <c r="H33" s="51">
        <f t="shared" si="2"/>
        <v>-36.200000000000045</v>
      </c>
      <c r="I33" s="52">
        <f t="shared" si="1"/>
        <v>-1.8661717702855962E-2</v>
      </c>
    </row>
    <row r="34" spans="1:9" ht="45">
      <c r="A34" s="63" t="s">
        <v>112</v>
      </c>
      <c r="B34" s="47" t="s">
        <v>113</v>
      </c>
      <c r="C34" s="66">
        <v>1960.6</v>
      </c>
      <c r="D34" s="68">
        <v>1960.6</v>
      </c>
      <c r="E34" s="68">
        <v>1960.6</v>
      </c>
      <c r="F34" s="50">
        <f t="shared" si="0"/>
        <v>1</v>
      </c>
      <c r="G34" s="50">
        <f>E34/E7</f>
        <v>2.2562915157178565E-2</v>
      </c>
      <c r="H34" s="51">
        <f t="shared" si="2"/>
        <v>0</v>
      </c>
      <c r="I34" s="52">
        <f t="shared" si="1"/>
        <v>0</v>
      </c>
    </row>
    <row r="35" spans="1:9" ht="2.25" customHeight="1">
      <c r="A35" s="63" t="s">
        <v>142</v>
      </c>
      <c r="B35" s="47" t="s">
        <v>94</v>
      </c>
      <c r="C35" s="66">
        <v>0</v>
      </c>
      <c r="D35" s="68">
        <v>0</v>
      </c>
      <c r="E35" s="68">
        <v>0</v>
      </c>
      <c r="F35" s="50" t="e">
        <f t="shared" si="0"/>
        <v>#DIV/0!</v>
      </c>
      <c r="G35" s="50">
        <f>E35/E7</f>
        <v>0</v>
      </c>
      <c r="H35" s="51">
        <f t="shared" si="2"/>
        <v>0</v>
      </c>
      <c r="I35" s="52" t="e">
        <f t="shared" si="1"/>
        <v>#DIV/0!</v>
      </c>
    </row>
    <row r="36" spans="1:9" ht="60">
      <c r="A36" s="63" t="s">
        <v>143</v>
      </c>
      <c r="B36" s="47" t="s">
        <v>93</v>
      </c>
      <c r="C36" s="66">
        <v>0</v>
      </c>
      <c r="D36" s="68">
        <v>368.8</v>
      </c>
      <c r="E36" s="68">
        <v>368.8</v>
      </c>
      <c r="F36" s="50">
        <f t="shared" si="0"/>
        <v>1</v>
      </c>
      <c r="G36" s="50">
        <f>E36/E7</f>
        <v>4.2442125420623558E-3</v>
      </c>
      <c r="H36" s="51">
        <f t="shared" si="2"/>
        <v>0</v>
      </c>
      <c r="I36" s="52">
        <f t="shared" si="1"/>
        <v>0</v>
      </c>
    </row>
    <row r="37" spans="1:9" ht="75">
      <c r="A37" s="63" t="s">
        <v>187</v>
      </c>
      <c r="B37" s="47" t="s">
        <v>188</v>
      </c>
      <c r="C37" s="66">
        <v>0</v>
      </c>
      <c r="D37" s="68">
        <v>430</v>
      </c>
      <c r="E37" s="68">
        <v>430</v>
      </c>
      <c r="F37" s="50">
        <f t="shared" si="0"/>
        <v>1</v>
      </c>
      <c r="G37" s="50">
        <f>E37/E7</f>
        <v>4.9485124541399483E-3</v>
      </c>
      <c r="H37" s="51">
        <f t="shared" si="2"/>
        <v>0</v>
      </c>
      <c r="I37" s="52">
        <f t="shared" si="1"/>
        <v>0</v>
      </c>
    </row>
    <row r="38" spans="1:9">
      <c r="A38" s="63" t="s">
        <v>168</v>
      </c>
      <c r="B38" s="47" t="s">
        <v>169</v>
      </c>
      <c r="C38" s="66">
        <v>300.10000000000002</v>
      </c>
      <c r="D38" s="68">
        <v>0</v>
      </c>
      <c r="E38" s="68">
        <v>0</v>
      </c>
      <c r="F38" s="50">
        <v>0</v>
      </c>
      <c r="G38" s="50">
        <v>0</v>
      </c>
      <c r="H38" s="51">
        <f t="shared" si="2"/>
        <v>0</v>
      </c>
      <c r="I38" s="52">
        <v>0</v>
      </c>
    </row>
    <row r="39" spans="1:9" ht="1.5" customHeight="1">
      <c r="A39" s="63" t="s">
        <v>170</v>
      </c>
      <c r="B39" s="47" t="s">
        <v>171</v>
      </c>
      <c r="C39" s="66">
        <v>0</v>
      </c>
      <c r="D39" s="68">
        <v>0</v>
      </c>
      <c r="E39" s="68">
        <v>0</v>
      </c>
      <c r="F39" s="50">
        <v>0</v>
      </c>
      <c r="G39" s="50">
        <v>0</v>
      </c>
      <c r="H39" s="51">
        <f t="shared" si="2"/>
        <v>0</v>
      </c>
      <c r="I39" s="52">
        <v>0</v>
      </c>
    </row>
    <row r="40" spans="1:9" ht="45">
      <c r="A40" s="63" t="s">
        <v>114</v>
      </c>
      <c r="B40" s="47" t="s">
        <v>95</v>
      </c>
      <c r="C40" s="66">
        <v>768</v>
      </c>
      <c r="D40" s="68">
        <v>768</v>
      </c>
      <c r="E40" s="68">
        <v>162.4</v>
      </c>
      <c r="F40" s="50">
        <f t="shared" si="0"/>
        <v>0.21145833333333333</v>
      </c>
      <c r="G40" s="50">
        <f>E40/E7</f>
        <v>1.8689265640751806E-3</v>
      </c>
      <c r="H40" s="51">
        <f t="shared" si="2"/>
        <v>-605.6</v>
      </c>
      <c r="I40" s="52">
        <f t="shared" si="1"/>
        <v>-0.7885416666666667</v>
      </c>
    </row>
    <row r="41" spans="1:9" ht="18" customHeight="1">
      <c r="A41" s="63" t="s">
        <v>115</v>
      </c>
      <c r="B41" s="47" t="s">
        <v>144</v>
      </c>
      <c r="C41" s="66">
        <v>282.5</v>
      </c>
      <c r="D41" s="68">
        <v>154.30000000000001</v>
      </c>
      <c r="E41" s="68">
        <v>148.69999999999999</v>
      </c>
      <c r="F41" s="50">
        <v>0</v>
      </c>
      <c r="G41" s="50">
        <f>E41/E7</f>
        <v>1.711264655652582E-3</v>
      </c>
      <c r="H41" s="51">
        <f t="shared" si="2"/>
        <v>-5.6000000000000227</v>
      </c>
      <c r="I41" s="52">
        <v>0</v>
      </c>
    </row>
    <row r="42" spans="1:9" ht="48" customHeight="1">
      <c r="A42" s="63" t="s">
        <v>136</v>
      </c>
      <c r="B42" s="47" t="s">
        <v>137</v>
      </c>
      <c r="C42" s="66">
        <v>7429.6</v>
      </c>
      <c r="D42" s="68">
        <v>7429.6</v>
      </c>
      <c r="E42" s="68">
        <v>7246.2</v>
      </c>
      <c r="F42" s="50">
        <f t="shared" si="0"/>
        <v>0.97531495639065358</v>
      </c>
      <c r="G42" s="50">
        <f>E42/E7</f>
        <v>8.3390490570206727E-2</v>
      </c>
      <c r="H42" s="51">
        <f t="shared" si="2"/>
        <v>-183.40000000000055</v>
      </c>
      <c r="I42" s="52">
        <f t="shared" si="1"/>
        <v>-2.4685043609346424E-2</v>
      </c>
    </row>
    <row r="43" spans="1:9" ht="34.5" customHeight="1">
      <c r="A43" s="63" t="s">
        <v>131</v>
      </c>
      <c r="B43" s="47" t="s">
        <v>132</v>
      </c>
      <c r="C43" s="66">
        <v>0</v>
      </c>
      <c r="D43" s="68">
        <v>1400</v>
      </c>
      <c r="E43" s="68">
        <v>1173.9000000000001</v>
      </c>
      <c r="F43" s="50">
        <f t="shared" si="0"/>
        <v>0.83850000000000002</v>
      </c>
      <c r="G43" s="50">
        <f>E43/E7</f>
        <v>1.3509438999802061E-2</v>
      </c>
      <c r="H43" s="51">
        <f t="shared" si="2"/>
        <v>-226.09999999999991</v>
      </c>
      <c r="I43" s="52">
        <f t="shared" si="1"/>
        <v>-0.16149999999999998</v>
      </c>
    </row>
    <row r="44" spans="1:9" ht="60">
      <c r="A44" s="63" t="s">
        <v>116</v>
      </c>
      <c r="B44" s="47" t="s">
        <v>130</v>
      </c>
      <c r="C44" s="66">
        <v>424.2</v>
      </c>
      <c r="D44" s="68">
        <v>17988.2</v>
      </c>
      <c r="E44" s="68">
        <v>17988.2</v>
      </c>
      <c r="F44" s="50">
        <f t="shared" si="0"/>
        <v>1</v>
      </c>
      <c r="G44" s="50">
        <f>E44/E7</f>
        <v>0.20701123657572146</v>
      </c>
      <c r="H44" s="51">
        <f t="shared" si="2"/>
        <v>0</v>
      </c>
      <c r="I44" s="52">
        <f t="shared" si="1"/>
        <v>0</v>
      </c>
    </row>
    <row r="45" spans="1:9" ht="0.75" customHeight="1">
      <c r="A45" s="69" t="s">
        <v>117</v>
      </c>
      <c r="B45" s="47" t="s">
        <v>133</v>
      </c>
      <c r="C45" s="66"/>
      <c r="D45" s="68">
        <v>0</v>
      </c>
      <c r="E45" s="68">
        <v>0</v>
      </c>
      <c r="F45" s="50" t="e">
        <f t="shared" si="0"/>
        <v>#DIV/0!</v>
      </c>
      <c r="G45" s="50">
        <f>E45/E7</f>
        <v>0</v>
      </c>
      <c r="H45" s="51">
        <f t="shared" si="2"/>
        <v>0</v>
      </c>
      <c r="I45" s="52" t="e">
        <f t="shared" si="1"/>
        <v>#DIV/0!</v>
      </c>
    </row>
    <row r="46" spans="1:9" ht="45">
      <c r="A46" s="70" t="s">
        <v>164</v>
      </c>
      <c r="B46" s="47" t="s">
        <v>165</v>
      </c>
      <c r="C46" s="66">
        <v>0</v>
      </c>
      <c r="D46" s="68">
        <v>1276.0999999999999</v>
      </c>
      <c r="E46" s="68">
        <v>1276.0999999999999</v>
      </c>
      <c r="F46" s="50">
        <f t="shared" si="0"/>
        <v>1</v>
      </c>
      <c r="G46" s="50">
        <v>0</v>
      </c>
      <c r="H46" s="51">
        <f t="shared" si="2"/>
        <v>0</v>
      </c>
      <c r="I46" s="52">
        <f t="shared" si="1"/>
        <v>0</v>
      </c>
    </row>
    <row r="47" spans="1:9" ht="60">
      <c r="A47" s="70" t="s">
        <v>162</v>
      </c>
      <c r="B47" s="47" t="s">
        <v>163</v>
      </c>
      <c r="C47" s="66">
        <v>0</v>
      </c>
      <c r="D47" s="68">
        <v>10091.5</v>
      </c>
      <c r="E47" s="68">
        <v>9910.5</v>
      </c>
      <c r="F47" s="50">
        <f t="shared" si="0"/>
        <v>0.98206411336273103</v>
      </c>
      <c r="G47" s="50">
        <f>E47/E7</f>
        <v>0.11405170389942781</v>
      </c>
      <c r="H47" s="51">
        <f t="shared" si="2"/>
        <v>-181</v>
      </c>
      <c r="I47" s="52">
        <f t="shared" si="1"/>
        <v>-1.7935886637268972E-2</v>
      </c>
    </row>
    <row r="48" spans="1:9" ht="60">
      <c r="A48" s="70" t="s">
        <v>177</v>
      </c>
      <c r="B48" s="47" t="s">
        <v>178</v>
      </c>
      <c r="C48" s="66">
        <v>0</v>
      </c>
      <c r="D48" s="68">
        <v>6077.1</v>
      </c>
      <c r="E48" s="68">
        <v>5582</v>
      </c>
      <c r="F48" s="50">
        <f t="shared" si="0"/>
        <v>0.91853022000625295</v>
      </c>
      <c r="G48" s="50">
        <f>E48/E7</f>
        <v>6.4238596555835331E-2</v>
      </c>
      <c r="H48" s="51">
        <f t="shared" si="2"/>
        <v>-495.10000000000036</v>
      </c>
      <c r="I48" s="52">
        <f t="shared" si="1"/>
        <v>-8.1469779993747049E-2</v>
      </c>
    </row>
    <row r="49" spans="1:9" ht="30">
      <c r="A49" s="70" t="s">
        <v>118</v>
      </c>
      <c r="B49" s="47" t="s">
        <v>96</v>
      </c>
      <c r="C49" s="67">
        <v>143</v>
      </c>
      <c r="D49" s="68">
        <v>143</v>
      </c>
      <c r="E49" s="68">
        <v>143</v>
      </c>
      <c r="F49" s="50">
        <f t="shared" si="0"/>
        <v>1</v>
      </c>
      <c r="G49" s="50">
        <f>E49/E7</f>
        <v>1.6456680952139828E-3</v>
      </c>
      <c r="H49" s="51">
        <f t="shared" si="2"/>
        <v>0</v>
      </c>
      <c r="I49" s="52">
        <f t="shared" si="1"/>
        <v>0</v>
      </c>
    </row>
    <row r="50" spans="1:9">
      <c r="A50" s="70" t="s">
        <v>181</v>
      </c>
      <c r="B50" s="47" t="s">
        <v>182</v>
      </c>
      <c r="C50" s="67">
        <v>213.8</v>
      </c>
      <c r="D50" s="68">
        <v>213.8</v>
      </c>
      <c r="E50" s="68">
        <v>213.8</v>
      </c>
      <c r="F50" s="50">
        <f t="shared" si="0"/>
        <v>1</v>
      </c>
      <c r="G50" s="50">
        <f>E50/E7</f>
        <v>2.4604464248723745E-3</v>
      </c>
      <c r="H50" s="51">
        <f t="shared" si="2"/>
        <v>0</v>
      </c>
      <c r="I50" s="52">
        <f t="shared" si="1"/>
        <v>0</v>
      </c>
    </row>
    <row r="51" spans="1:9" ht="30">
      <c r="A51" s="69" t="s">
        <v>119</v>
      </c>
      <c r="B51" s="47" t="s">
        <v>97</v>
      </c>
      <c r="C51" s="67">
        <v>764.2</v>
      </c>
      <c r="D51" s="68">
        <v>931.2</v>
      </c>
      <c r="E51" s="68">
        <v>927.8</v>
      </c>
      <c r="F51" s="50">
        <f t="shared" si="0"/>
        <v>0.99634879725085901</v>
      </c>
      <c r="G51" s="50">
        <f>E51/E7</f>
        <v>1.0677278732444288E-2</v>
      </c>
      <c r="H51" s="51">
        <f t="shared" si="2"/>
        <v>-3.4000000000000909</v>
      </c>
      <c r="I51" s="52">
        <f t="shared" si="1"/>
        <v>-3.6512027491409915E-3</v>
      </c>
    </row>
    <row r="52" spans="1:9" ht="45">
      <c r="A52" s="70" t="s">
        <v>120</v>
      </c>
      <c r="B52" s="47" t="s">
        <v>98</v>
      </c>
      <c r="C52" s="67">
        <v>49.7</v>
      </c>
      <c r="D52" s="68">
        <v>120.2</v>
      </c>
      <c r="E52" s="68">
        <v>120</v>
      </c>
      <c r="F52" s="50">
        <f t="shared" si="0"/>
        <v>0.99833610648918469</v>
      </c>
      <c r="G52" s="50">
        <f>E52/E7</f>
        <v>1.3809802197599856E-3</v>
      </c>
      <c r="H52" s="51">
        <f t="shared" si="2"/>
        <v>-0.20000000000000284</v>
      </c>
      <c r="I52" s="52">
        <f t="shared" si="1"/>
        <v>-1.6638935108153063E-3</v>
      </c>
    </row>
    <row r="53" spans="1:9">
      <c r="A53" s="70" t="s">
        <v>179</v>
      </c>
      <c r="B53" s="47" t="s">
        <v>180</v>
      </c>
      <c r="C53" s="67">
        <v>34.5</v>
      </c>
      <c r="D53" s="68">
        <v>16</v>
      </c>
      <c r="E53" s="68">
        <v>16</v>
      </c>
      <c r="F53" s="50">
        <f t="shared" si="0"/>
        <v>1</v>
      </c>
      <c r="G53" s="50">
        <f>E53/E7</f>
        <v>1.8413069596799809E-4</v>
      </c>
      <c r="H53" s="51">
        <f t="shared" si="2"/>
        <v>0</v>
      </c>
      <c r="I53" s="52">
        <f t="shared" si="1"/>
        <v>0</v>
      </c>
    </row>
    <row r="54" spans="1:9">
      <c r="A54" s="70" t="s">
        <v>121</v>
      </c>
      <c r="B54" s="47" t="s">
        <v>99</v>
      </c>
      <c r="C54" s="67">
        <v>61.1</v>
      </c>
      <c r="D54" s="68">
        <v>31.3</v>
      </c>
      <c r="E54" s="68">
        <v>26.5</v>
      </c>
      <c r="F54" s="50">
        <f t="shared" si="0"/>
        <v>0.84664536741214058</v>
      </c>
      <c r="G54" s="50">
        <f>E54/E7</f>
        <v>3.049664651969968E-4</v>
      </c>
      <c r="H54" s="51">
        <f t="shared" si="2"/>
        <v>-4.8000000000000007</v>
      </c>
      <c r="I54" s="52">
        <f t="shared" si="1"/>
        <v>-0.15335463258785942</v>
      </c>
    </row>
    <row r="55" spans="1:9" ht="45">
      <c r="A55" s="70" t="s">
        <v>122</v>
      </c>
      <c r="B55" s="47" t="s">
        <v>100</v>
      </c>
      <c r="C55" s="67">
        <v>796.8</v>
      </c>
      <c r="D55" s="68">
        <v>768.6</v>
      </c>
      <c r="E55" s="68">
        <v>756.3</v>
      </c>
      <c r="F55" s="50">
        <f t="shared" si="0"/>
        <v>0.98399687743950026</v>
      </c>
      <c r="G55" s="50">
        <f>E55/E7</f>
        <v>8.7036278350373086E-3</v>
      </c>
      <c r="H55" s="51">
        <f t="shared" si="2"/>
        <v>-12.300000000000068</v>
      </c>
      <c r="I55" s="52">
        <f t="shared" si="1"/>
        <v>-1.6003122560499738E-2</v>
      </c>
    </row>
    <row r="56" spans="1:9" ht="45" hidden="1">
      <c r="A56" s="69" t="s">
        <v>139</v>
      </c>
      <c r="B56" s="47" t="s">
        <v>138</v>
      </c>
      <c r="C56" s="67">
        <v>0</v>
      </c>
      <c r="D56" s="68">
        <v>0</v>
      </c>
      <c r="E56" s="68">
        <v>0</v>
      </c>
      <c r="F56" s="50" t="e">
        <f t="shared" si="0"/>
        <v>#DIV/0!</v>
      </c>
      <c r="G56" s="50">
        <f>E56/E7</f>
        <v>0</v>
      </c>
      <c r="H56" s="51">
        <f t="shared" si="2"/>
        <v>0</v>
      </c>
      <c r="I56" s="52" t="e">
        <f t="shared" si="1"/>
        <v>#DIV/0!</v>
      </c>
    </row>
    <row r="57" spans="1:9" ht="30">
      <c r="A57" s="70" t="s">
        <v>183</v>
      </c>
      <c r="B57" s="47" t="s">
        <v>184</v>
      </c>
      <c r="C57" s="67">
        <v>0</v>
      </c>
      <c r="D57" s="68">
        <v>282.89999999999998</v>
      </c>
      <c r="E57" s="68">
        <v>280.3</v>
      </c>
      <c r="F57" s="50">
        <f t="shared" si="0"/>
        <v>0.99080947331212454</v>
      </c>
      <c r="G57" s="50">
        <f>E57/E7</f>
        <v>3.2257396299893663E-3</v>
      </c>
      <c r="H57" s="51">
        <f t="shared" si="2"/>
        <v>-2.5999999999999659</v>
      </c>
      <c r="I57" s="52">
        <f t="shared" si="1"/>
        <v>-9.1905266878754555E-3</v>
      </c>
    </row>
    <row r="58" spans="1:9" ht="29.25" customHeight="1">
      <c r="A58" s="70" t="s">
        <v>140</v>
      </c>
      <c r="B58" s="47" t="s">
        <v>141</v>
      </c>
      <c r="C58" s="67">
        <v>300</v>
      </c>
      <c r="D58" s="68">
        <v>938.1</v>
      </c>
      <c r="E58" s="68">
        <v>935.4</v>
      </c>
      <c r="F58" s="50">
        <f t="shared" si="0"/>
        <v>0.99712184202110643</v>
      </c>
      <c r="G58" s="50">
        <f>E58/E7</f>
        <v>1.0764740813029087E-2</v>
      </c>
      <c r="H58" s="51">
        <f t="shared" si="2"/>
        <v>-2.7000000000000455</v>
      </c>
      <c r="I58" s="52">
        <f t="shared" si="1"/>
        <v>-2.8781579788935696E-3</v>
      </c>
    </row>
    <row r="59" spans="1:9" ht="29.25" hidden="1" customHeight="1">
      <c r="A59" s="69" t="s">
        <v>123</v>
      </c>
      <c r="B59" s="47" t="s">
        <v>101</v>
      </c>
      <c r="C59" s="67"/>
      <c r="D59" s="68"/>
      <c r="E59" s="68"/>
      <c r="F59" s="50" t="e">
        <f t="shared" si="0"/>
        <v>#DIV/0!</v>
      </c>
      <c r="G59" s="50">
        <f>E59/E7</f>
        <v>0</v>
      </c>
      <c r="H59" s="51">
        <f t="shared" si="2"/>
        <v>0</v>
      </c>
      <c r="I59" s="52" t="e">
        <f t="shared" si="1"/>
        <v>#DIV/0!</v>
      </c>
    </row>
    <row r="60" spans="1:9" ht="45">
      <c r="A60" s="70" t="s">
        <v>192</v>
      </c>
      <c r="B60" s="47" t="s">
        <v>193</v>
      </c>
      <c r="C60" s="67">
        <v>167.1</v>
      </c>
      <c r="D60" s="68">
        <v>227.1</v>
      </c>
      <c r="E60" s="68">
        <v>185</v>
      </c>
      <c r="F60" s="50">
        <f>E60/D60</f>
        <v>0.81461911052399827</v>
      </c>
      <c r="G60" s="50">
        <f>E60/E7</f>
        <v>2.1290111721299779E-3</v>
      </c>
      <c r="H60" s="51">
        <f>E60-D60</f>
        <v>-42.099999999999994</v>
      </c>
      <c r="I60" s="52">
        <f>E60/D60-100%</f>
        <v>-0.18538088947600173</v>
      </c>
    </row>
    <row r="61" spans="1:9" ht="45">
      <c r="A61" s="70" t="s">
        <v>128</v>
      </c>
      <c r="B61" s="47" t="s">
        <v>129</v>
      </c>
      <c r="C61" s="67">
        <v>155.19999999999999</v>
      </c>
      <c r="D61" s="68">
        <v>155.19999999999999</v>
      </c>
      <c r="E61" s="68">
        <v>155.19999999999999</v>
      </c>
      <c r="F61" s="50">
        <f t="shared" si="0"/>
        <v>1</v>
      </c>
      <c r="G61" s="50">
        <f>E61/E7</f>
        <v>1.7860677508895813E-3</v>
      </c>
      <c r="H61" s="51">
        <f t="shared" si="2"/>
        <v>0</v>
      </c>
      <c r="I61" s="52">
        <f t="shared" si="1"/>
        <v>0</v>
      </c>
    </row>
    <row r="62" spans="1:9" ht="61.5" customHeight="1">
      <c r="A62" s="70" t="s">
        <v>166</v>
      </c>
      <c r="B62" s="47" t="s">
        <v>167</v>
      </c>
      <c r="C62" s="67">
        <v>0</v>
      </c>
      <c r="D62" s="68">
        <v>544</v>
      </c>
      <c r="E62" s="68">
        <v>544</v>
      </c>
      <c r="F62" s="50">
        <f>E62/D62</f>
        <v>1</v>
      </c>
      <c r="G62" s="50">
        <f>E62/E7</f>
        <v>6.2604436629119346E-3</v>
      </c>
      <c r="H62" s="51">
        <f>E62-D62</f>
        <v>0</v>
      </c>
      <c r="I62" s="52">
        <f>E62/D62-100%</f>
        <v>0</v>
      </c>
    </row>
  </sheetData>
  <mergeCells count="11">
    <mergeCell ref="G5:G6"/>
    <mergeCell ref="H5:I5"/>
    <mergeCell ref="F5:F6"/>
    <mergeCell ref="A5:A6"/>
    <mergeCell ref="G2:I2"/>
    <mergeCell ref="B3:I3"/>
    <mergeCell ref="H4:I4"/>
    <mergeCell ref="B5:B6"/>
    <mergeCell ref="C5:C6"/>
    <mergeCell ref="D5:D6"/>
    <mergeCell ref="E5:E6"/>
  </mergeCells>
  <phoneticPr fontId="7" type="noConversion"/>
  <pageMargins left="1.1023622047244095" right="0.51181102362204722" top="0.74803149606299213" bottom="0.55118110236220474" header="0.31496062992125984" footer="0.31496062992125984"/>
  <pageSetup paperSize="9" scale="65" fitToHeight="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3"/>
  <sheetViews>
    <sheetView workbookViewId="0">
      <selection activeCell="H18" sqref="H18"/>
    </sheetView>
  </sheetViews>
  <sheetFormatPr defaultRowHeight="15"/>
  <cols>
    <col min="1" max="1" width="39" customWidth="1"/>
    <col min="2" max="2" width="17.42578125" customWidth="1"/>
    <col min="3" max="3" width="16.85546875" customWidth="1"/>
    <col min="4" max="5" width="13.5703125" customWidth="1"/>
    <col min="6" max="6" width="15" customWidth="1"/>
    <col min="7" max="7" width="14.7109375" customWidth="1"/>
    <col min="8" max="8" width="15.28515625" customWidth="1"/>
  </cols>
  <sheetData>
    <row r="1" spans="1:8" ht="72" customHeight="1">
      <c r="F1" s="141" t="s">
        <v>172</v>
      </c>
      <c r="G1" s="141"/>
      <c r="H1" s="141"/>
    </row>
    <row r="2" spans="1:8">
      <c r="A2" s="143" t="s">
        <v>60</v>
      </c>
      <c r="B2" s="143"/>
      <c r="C2" s="143"/>
      <c r="D2" s="143"/>
      <c r="E2" s="143"/>
      <c r="F2" s="143"/>
      <c r="G2" s="143"/>
      <c r="H2" s="143"/>
    </row>
    <row r="3" spans="1:8" ht="20.25" customHeight="1" thickBot="1">
      <c r="A3" s="29"/>
      <c r="B3" s="29"/>
      <c r="C3" s="29"/>
      <c r="D3" s="35"/>
      <c r="E3" s="35"/>
      <c r="F3" s="29"/>
      <c r="G3" s="161" t="s">
        <v>61</v>
      </c>
      <c r="H3" s="161"/>
    </row>
    <row r="4" spans="1:8" ht="63" customHeight="1">
      <c r="A4" s="165" t="s">
        <v>62</v>
      </c>
      <c r="B4" s="167" t="s">
        <v>173</v>
      </c>
      <c r="C4" s="145" t="s">
        <v>174</v>
      </c>
      <c r="D4" s="145" t="s">
        <v>24</v>
      </c>
      <c r="E4" s="162" t="s">
        <v>150</v>
      </c>
      <c r="F4" s="160" t="s">
        <v>46</v>
      </c>
      <c r="G4" s="145" t="s">
        <v>3</v>
      </c>
      <c r="H4" s="145"/>
    </row>
    <row r="5" spans="1:8" ht="51" customHeight="1">
      <c r="A5" s="166"/>
      <c r="B5" s="147"/>
      <c r="C5" s="146"/>
      <c r="D5" s="146"/>
      <c r="E5" s="145"/>
      <c r="F5" s="145"/>
      <c r="G5" s="1" t="s">
        <v>4</v>
      </c>
      <c r="H5" s="1" t="s">
        <v>156</v>
      </c>
    </row>
    <row r="6" spans="1:8">
      <c r="A6" s="39" t="s">
        <v>0</v>
      </c>
      <c r="B6" s="40">
        <f>SUM(B8:B19)</f>
        <v>51340</v>
      </c>
      <c r="C6" s="40">
        <f>SUM(C8:C19)</f>
        <v>91091.1</v>
      </c>
      <c r="D6" s="40">
        <f>SUM(D8:D19)</f>
        <v>86894.799999999988</v>
      </c>
      <c r="E6" s="40">
        <f>D6/C6*100</f>
        <v>95.393293087908688</v>
      </c>
      <c r="F6" s="41">
        <f>D6/D6</f>
        <v>1</v>
      </c>
      <c r="G6" s="42">
        <f t="shared" ref="G6:G19" si="0">D6-C6</f>
        <v>-4196.3000000000175</v>
      </c>
      <c r="H6" s="43">
        <f>D6/C6-100%</f>
        <v>-4.6067069120913184E-2</v>
      </c>
    </row>
    <row r="7" spans="1:8">
      <c r="A7" s="33" t="s">
        <v>1</v>
      </c>
      <c r="B7" s="34"/>
      <c r="C7" s="34"/>
      <c r="D7" s="34"/>
      <c r="E7" s="40"/>
      <c r="F7" s="41"/>
      <c r="G7" s="42">
        <f t="shared" si="0"/>
        <v>0</v>
      </c>
      <c r="H7" s="43" t="s">
        <v>26</v>
      </c>
    </row>
    <row r="8" spans="1:8" ht="31.5">
      <c r="A8" s="57" t="s">
        <v>157</v>
      </c>
      <c r="B8" s="34">
        <v>0</v>
      </c>
      <c r="C8" s="34">
        <v>0</v>
      </c>
      <c r="D8" s="34">
        <v>0</v>
      </c>
      <c r="E8" s="40">
        <v>0</v>
      </c>
      <c r="F8" s="50">
        <v>0</v>
      </c>
      <c r="G8" s="42">
        <v>0</v>
      </c>
      <c r="H8" s="52">
        <v>0</v>
      </c>
    </row>
    <row r="9" spans="1:8" ht="15.75">
      <c r="A9" s="57" t="s">
        <v>175</v>
      </c>
      <c r="B9" s="34">
        <v>0</v>
      </c>
      <c r="C9" s="34">
        <v>6077.1</v>
      </c>
      <c r="D9" s="34">
        <v>5582</v>
      </c>
      <c r="E9" s="53">
        <f>D9/C9*100</f>
        <v>91.853022000625302</v>
      </c>
      <c r="F9" s="50">
        <f>D9/D6</f>
        <v>6.4238596555835345E-2</v>
      </c>
      <c r="G9" s="51">
        <f>D9-C9</f>
        <v>-495.10000000000036</v>
      </c>
      <c r="H9" s="52">
        <f>D9/C9-100%</f>
        <v>-8.1469779993747049E-2</v>
      </c>
    </row>
    <row r="10" spans="1:8" ht="27" customHeight="1">
      <c r="A10" s="30" t="s">
        <v>63</v>
      </c>
      <c r="B10" s="28">
        <v>2968</v>
      </c>
      <c r="C10" s="37">
        <v>3033.2</v>
      </c>
      <c r="D10" s="28">
        <v>2427.6</v>
      </c>
      <c r="E10" s="53">
        <f t="shared" ref="E10:E19" si="1">D10/C10*100</f>
        <v>80.034287221416321</v>
      </c>
      <c r="F10" s="50">
        <f>D10/D6</f>
        <v>2.7937229845744514E-2</v>
      </c>
      <c r="G10" s="51">
        <f t="shared" si="0"/>
        <v>-605.59999999999991</v>
      </c>
      <c r="H10" s="52">
        <f t="shared" ref="H10:H19" si="2">D10/C10-100%</f>
        <v>-0.19965712778583677</v>
      </c>
    </row>
    <row r="11" spans="1:8" ht="45" customHeight="1">
      <c r="A11" s="31" t="s">
        <v>64</v>
      </c>
      <c r="B11" s="32">
        <v>6893.2</v>
      </c>
      <c r="C11" s="32">
        <v>6081.2</v>
      </c>
      <c r="D11" s="32">
        <v>4074.2</v>
      </c>
      <c r="E11" s="53">
        <f t="shared" si="1"/>
        <v>66.996645398934419</v>
      </c>
      <c r="F11" s="50">
        <f>D11/D6</f>
        <v>4.6886580094551114E-2</v>
      </c>
      <c r="G11" s="51">
        <f t="shared" si="0"/>
        <v>-2007</v>
      </c>
      <c r="H11" s="52">
        <f t="shared" si="2"/>
        <v>-0.33003354601065582</v>
      </c>
    </row>
    <row r="12" spans="1:8" ht="42.75" customHeight="1">
      <c r="A12" s="31" t="s">
        <v>65</v>
      </c>
      <c r="B12" s="32">
        <v>363.8</v>
      </c>
      <c r="C12" s="32">
        <v>447.7</v>
      </c>
      <c r="D12" s="32">
        <v>399</v>
      </c>
      <c r="E12" s="53">
        <v>0</v>
      </c>
      <c r="F12" s="50">
        <f>D12/D6</f>
        <v>4.5917592307019531E-3</v>
      </c>
      <c r="G12" s="51">
        <f t="shared" si="0"/>
        <v>-48.699999999999989</v>
      </c>
      <c r="H12" s="52">
        <v>0</v>
      </c>
    </row>
    <row r="13" spans="1:8" ht="42.75" customHeight="1">
      <c r="A13" s="38" t="s">
        <v>69</v>
      </c>
      <c r="B13" s="32">
        <v>424.2</v>
      </c>
      <c r="C13" s="32">
        <v>17988.2</v>
      </c>
      <c r="D13" s="32">
        <v>17988.2</v>
      </c>
      <c r="E13" s="53">
        <f t="shared" si="1"/>
        <v>100</v>
      </c>
      <c r="F13" s="50">
        <f>D13/D6</f>
        <v>0.20701123657572149</v>
      </c>
      <c r="G13" s="51">
        <f t="shared" si="0"/>
        <v>0</v>
      </c>
      <c r="H13" s="52">
        <f t="shared" si="2"/>
        <v>0</v>
      </c>
    </row>
    <row r="14" spans="1:8" ht="49.5" customHeight="1">
      <c r="A14" s="31" t="s">
        <v>66</v>
      </c>
      <c r="B14" s="32">
        <v>300</v>
      </c>
      <c r="C14" s="73">
        <v>938.1</v>
      </c>
      <c r="D14" s="32">
        <v>935.4</v>
      </c>
      <c r="E14" s="53">
        <f t="shared" si="1"/>
        <v>99.712184202110649</v>
      </c>
      <c r="F14" s="50">
        <f>D14/D6</f>
        <v>1.0764740813029089E-2</v>
      </c>
      <c r="G14" s="51">
        <f t="shared" si="0"/>
        <v>-2.7000000000000455</v>
      </c>
      <c r="H14" s="52">
        <f t="shared" si="2"/>
        <v>-2.8781579788935696E-3</v>
      </c>
    </row>
    <row r="15" spans="1:8" ht="31.5" hidden="1">
      <c r="A15" s="31" t="s">
        <v>70</v>
      </c>
      <c r="B15" s="32"/>
      <c r="C15" s="32"/>
      <c r="D15" s="32"/>
      <c r="E15" s="53" t="e">
        <f t="shared" si="1"/>
        <v>#DIV/0!</v>
      </c>
      <c r="F15" s="50" t="e">
        <f>D15/D15</f>
        <v>#DIV/0!</v>
      </c>
      <c r="G15" s="51">
        <f t="shared" si="0"/>
        <v>0</v>
      </c>
      <c r="H15" s="52" t="e">
        <f t="shared" si="2"/>
        <v>#DIV/0!</v>
      </c>
    </row>
    <row r="16" spans="1:8" ht="31.5">
      <c r="A16" s="31" t="s">
        <v>70</v>
      </c>
      <c r="B16" s="32">
        <v>167.1</v>
      </c>
      <c r="C16" s="32">
        <v>227.1</v>
      </c>
      <c r="D16" s="32">
        <v>185</v>
      </c>
      <c r="E16" s="53">
        <f>D16/C16*100</f>
        <v>81.461911052399827</v>
      </c>
      <c r="F16" s="50">
        <f>D16/D6</f>
        <v>2.1290111721299783E-3</v>
      </c>
      <c r="G16" s="51">
        <f>D16-C16</f>
        <v>-42.099999999999994</v>
      </c>
      <c r="H16" s="52">
        <f>D16/C16-100%</f>
        <v>-0.18538088947600173</v>
      </c>
    </row>
    <row r="17" spans="1:8" ht="47.25">
      <c r="A17" s="31" t="s">
        <v>176</v>
      </c>
      <c r="B17" s="32">
        <v>0</v>
      </c>
      <c r="C17" s="32">
        <v>282.89999999999998</v>
      </c>
      <c r="D17" s="32">
        <v>280.3</v>
      </c>
      <c r="E17" s="53">
        <f>D17/C17*100</f>
        <v>99.080947331212457</v>
      </c>
      <c r="F17" s="50">
        <f>D17/D6</f>
        <v>3.2257396299893671E-3</v>
      </c>
      <c r="G17" s="51">
        <f>D17-C17</f>
        <v>-2.5999999999999659</v>
      </c>
      <c r="H17" s="52">
        <f>D17/C17-100%</f>
        <v>-9.1905266878754555E-3</v>
      </c>
    </row>
    <row r="18" spans="1:8" ht="54" customHeight="1">
      <c r="A18" s="31" t="s">
        <v>67</v>
      </c>
      <c r="B18" s="32">
        <v>19771.400000000001</v>
      </c>
      <c r="C18" s="32">
        <v>33734.300000000003</v>
      </c>
      <c r="D18" s="32">
        <v>32972.5</v>
      </c>
      <c r="E18" s="53">
        <f t="shared" si="1"/>
        <v>97.74176431703043</v>
      </c>
      <c r="F18" s="50">
        <f>D18/D6</f>
        <v>0.37945308580030113</v>
      </c>
      <c r="G18" s="51">
        <f t="shared" si="0"/>
        <v>-761.80000000000291</v>
      </c>
      <c r="H18" s="52">
        <f t="shared" si="2"/>
        <v>-2.2582356829695671E-2</v>
      </c>
    </row>
    <row r="19" spans="1:8" ht="54.75" customHeight="1">
      <c r="A19" s="31" t="s">
        <v>68</v>
      </c>
      <c r="B19" s="32">
        <v>20452.3</v>
      </c>
      <c r="C19" s="32">
        <v>22281.3</v>
      </c>
      <c r="D19" s="32">
        <v>22050.6</v>
      </c>
      <c r="E19" s="53">
        <f t="shared" si="1"/>
        <v>98.964602603977326</v>
      </c>
      <c r="F19" s="50">
        <f>D19/D6</f>
        <v>0.25376202028199618</v>
      </c>
      <c r="G19" s="51">
        <f t="shared" si="0"/>
        <v>-230.70000000000073</v>
      </c>
      <c r="H19" s="52">
        <f t="shared" si="2"/>
        <v>-1.0353973960226748E-2</v>
      </c>
    </row>
    <row r="23" spans="1:8">
      <c r="A23" s="36"/>
      <c r="B23" s="36"/>
      <c r="C23" s="36"/>
      <c r="D23" s="36"/>
      <c r="E23" s="36"/>
      <c r="F23" s="36"/>
      <c r="G23" s="36"/>
      <c r="H23" s="36"/>
    </row>
  </sheetData>
  <mergeCells count="10">
    <mergeCell ref="F1:H1"/>
    <mergeCell ref="A2:H2"/>
    <mergeCell ref="G3:H3"/>
    <mergeCell ref="A4:A5"/>
    <mergeCell ref="B4:B5"/>
    <mergeCell ref="C4:C5"/>
    <mergeCell ref="D4:D5"/>
    <mergeCell ref="F4:F5"/>
    <mergeCell ref="G4:H4"/>
    <mergeCell ref="E4:E5"/>
  </mergeCells>
  <phoneticPr fontId="7" type="noConversion"/>
  <pageMargins left="0.9055118110236221" right="0.70866141732283472" top="0.94488188976377963" bottom="0.74803149606299213" header="0.31496062992125984" footer="0.31496062992125984"/>
  <pageSetup paperSize="9"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osmolovskayaev</dc:creator>
  <cp:lastModifiedBy>Admin</cp:lastModifiedBy>
  <cp:lastPrinted>2019-04-16T13:22:04Z</cp:lastPrinted>
  <dcterms:created xsi:type="dcterms:W3CDTF">2013-01-22T05:32:31Z</dcterms:created>
  <dcterms:modified xsi:type="dcterms:W3CDTF">2019-04-16T13:23:39Z</dcterms:modified>
</cp:coreProperties>
</file>