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00"/>
  </bookViews>
  <sheets>
    <sheet name="доходы прл.1 (3)" sheetId="1" r:id="rId1"/>
    <sheet name="прилож.2 (расходы)" sheetId="2" r:id="rId2"/>
    <sheet name="прил.4 (источники)" sheetId="3" r:id="rId3"/>
  </sheets>
  <calcPr calcId="124519"/>
</workbook>
</file>

<file path=xl/calcChain.xml><?xml version="1.0" encoding="utf-8"?>
<calcChain xmlns="http://schemas.openxmlformats.org/spreadsheetml/2006/main">
  <c r="H209" i="2"/>
  <c r="I168"/>
  <c r="I74"/>
  <c r="I24"/>
  <c r="I31"/>
  <c r="I30" l="1"/>
  <c r="I230"/>
  <c r="I231"/>
  <c r="I229"/>
  <c r="I225"/>
  <c r="I167"/>
  <c r="I183"/>
  <c r="I189"/>
  <c r="I188"/>
  <c r="H189"/>
  <c r="I187" l="1"/>
  <c r="I184" l="1"/>
  <c r="I185"/>
  <c r="I186"/>
  <c r="I178" l="1"/>
  <c r="I177" s="1"/>
  <c r="I171"/>
  <c r="I170"/>
  <c r="H154"/>
  <c r="I129"/>
  <c r="I130"/>
  <c r="I134"/>
  <c r="H134"/>
  <c r="I131"/>
  <c r="I111"/>
  <c r="I110" s="1"/>
  <c r="I105"/>
  <c r="I103" s="1"/>
  <c r="I102" s="1"/>
  <c r="I101" s="1"/>
  <c r="I83"/>
  <c r="I82"/>
  <c r="I80" s="1"/>
  <c r="I79" s="1"/>
  <c r="H26"/>
  <c r="I228"/>
  <c r="I227" s="1"/>
  <c r="I226" s="1"/>
  <c r="I224"/>
  <c r="I223" s="1"/>
  <c r="I219" s="1"/>
  <c r="I141"/>
  <c r="I125"/>
  <c r="I124" s="1"/>
  <c r="I29"/>
  <c r="I28" s="1"/>
  <c r="D130" i="1"/>
  <c r="D128"/>
  <c r="D127" s="1"/>
  <c r="D124"/>
  <c r="D122"/>
  <c r="D120"/>
  <c r="D115"/>
  <c r="D113"/>
  <c r="D107"/>
  <c r="D103"/>
  <c r="D98"/>
  <c r="D93"/>
  <c r="D91"/>
  <c r="D88" s="1"/>
  <c r="D87" s="1"/>
  <c r="D83"/>
  <c r="D80"/>
  <c r="D75"/>
  <c r="D74"/>
  <c r="D73" s="1"/>
  <c r="D70"/>
  <c r="D67"/>
  <c r="D66" s="1"/>
  <c r="D62"/>
  <c r="D61" s="1"/>
  <c r="D60" s="1"/>
  <c r="D58"/>
  <c r="D56"/>
  <c r="D55"/>
  <c r="D51"/>
  <c r="D50" s="1"/>
  <c r="D49" s="1"/>
  <c r="D47"/>
  <c r="D46" s="1"/>
  <c r="D44"/>
  <c r="D43"/>
  <c r="D41"/>
  <c r="D39"/>
  <c r="D38"/>
  <c r="D37" s="1"/>
  <c r="D35"/>
  <c r="D34"/>
  <c r="D32"/>
  <c r="D30"/>
  <c r="D29"/>
  <c r="D27"/>
  <c r="D26" s="1"/>
  <c r="D24"/>
  <c r="D21"/>
  <c r="D20" s="1"/>
  <c r="D15"/>
  <c r="D14" s="1"/>
  <c r="D8"/>
  <c r="D7"/>
  <c r="E130"/>
  <c r="E128"/>
  <c r="E127" s="1"/>
  <c r="E124"/>
  <c r="E122"/>
  <c r="E120"/>
  <c r="E115"/>
  <c r="E113"/>
  <c r="E107"/>
  <c r="E103"/>
  <c r="E98"/>
  <c r="E93"/>
  <c r="E91"/>
  <c r="E83"/>
  <c r="E80"/>
  <c r="E75"/>
  <c r="E74" s="1"/>
  <c r="E73" s="1"/>
  <c r="E70"/>
  <c r="E67"/>
  <c r="E66" s="1"/>
  <c r="E62"/>
  <c r="E61" s="1"/>
  <c r="E60" s="1"/>
  <c r="E58"/>
  <c r="E56"/>
  <c r="E55"/>
  <c r="E50"/>
  <c r="E49" s="1"/>
  <c r="E47"/>
  <c r="E46" s="1"/>
  <c r="E44"/>
  <c r="E43" s="1"/>
  <c r="E41"/>
  <c r="E39"/>
  <c r="E38"/>
  <c r="E37" s="1"/>
  <c r="E35"/>
  <c r="E34" s="1"/>
  <c r="E32"/>
  <c r="E29" s="1"/>
  <c r="E30"/>
  <c r="E27"/>
  <c r="E24"/>
  <c r="E21"/>
  <c r="E20" s="1"/>
  <c r="E15"/>
  <c r="E14" s="1"/>
  <c r="E8"/>
  <c r="E7" s="1"/>
  <c r="D14" i="3"/>
  <c r="D13" s="1"/>
  <c r="D12" s="1"/>
  <c r="D10"/>
  <c r="D9" s="1"/>
  <c r="D8" s="1"/>
  <c r="C14"/>
  <c r="C13" s="1"/>
  <c r="C12" s="1"/>
  <c r="C10"/>
  <c r="C9" s="1"/>
  <c r="C8" s="1"/>
  <c r="I211" i="2" l="1"/>
  <c r="I174"/>
  <c r="I173" s="1"/>
  <c r="I109"/>
  <c r="I108" s="1"/>
  <c r="I100" s="1"/>
  <c r="I107"/>
  <c r="I128"/>
  <c r="E88" i="1"/>
  <c r="E87" s="1"/>
  <c r="E72" s="1"/>
  <c r="E65"/>
  <c r="E26"/>
  <c r="D6"/>
  <c r="D54"/>
  <c r="D53" s="1"/>
  <c r="D72"/>
  <c r="D65"/>
  <c r="E6"/>
  <c r="D7" i="3"/>
  <c r="D6" s="1"/>
  <c r="C7"/>
  <c r="C6" s="1"/>
  <c r="I166" i="2" l="1"/>
  <c r="E54" i="1"/>
  <c r="E53" s="1"/>
  <c r="E132" s="1"/>
  <c r="D132"/>
  <c r="H235" i="2"/>
  <c r="H234" s="1"/>
  <c r="H233" s="1"/>
  <c r="H240"/>
  <c r="H239"/>
  <c r="H238" s="1"/>
  <c r="H237" s="1"/>
  <c r="H228"/>
  <c r="H227" s="1"/>
  <c r="H226" s="1"/>
  <c r="H224"/>
  <c r="H223" s="1"/>
  <c r="H219" s="1"/>
  <c r="H217"/>
  <c r="H215"/>
  <c r="H208"/>
  <c r="H207" s="1"/>
  <c r="H206" s="1"/>
  <c r="H205" s="1"/>
  <c r="H203"/>
  <c r="H202" s="1"/>
  <c r="H201" s="1"/>
  <c r="H199"/>
  <c r="H198" s="1"/>
  <c r="H197"/>
  <c r="H194"/>
  <c r="H193" s="1"/>
  <c r="H191"/>
  <c r="H190" s="1"/>
  <c r="H183" s="1"/>
  <c r="H186"/>
  <c r="H174"/>
  <c r="H181"/>
  <c r="H179"/>
  <c r="H177"/>
  <c r="H175"/>
  <c r="H167"/>
  <c r="H166" s="1"/>
  <c r="H163"/>
  <c r="H162"/>
  <c r="H161"/>
  <c r="H157"/>
  <c r="H156" s="1"/>
  <c r="H153"/>
  <c r="H152" s="1"/>
  <c r="H150"/>
  <c r="H149" s="1"/>
  <c r="H148" s="1"/>
  <c r="H146"/>
  <c r="H145"/>
  <c r="H144" s="1"/>
  <c r="H139"/>
  <c r="H138"/>
  <c r="H137" s="1"/>
  <c r="H136"/>
  <c r="H130"/>
  <c r="H129" s="1"/>
  <c r="H122"/>
  <c r="H121"/>
  <c r="H120" s="1"/>
  <c r="H118"/>
  <c r="H117" s="1"/>
  <c r="H116" s="1"/>
  <c r="H108" s="1"/>
  <c r="H109"/>
  <c r="H110"/>
  <c r="H115"/>
  <c r="H112"/>
  <c r="H103"/>
  <c r="H102" s="1"/>
  <c r="H101" s="1"/>
  <c r="H95"/>
  <c r="H94" s="1"/>
  <c r="H93" s="1"/>
  <c r="H98"/>
  <c r="H96"/>
  <c r="H91"/>
  <c r="H90" s="1"/>
  <c r="H86"/>
  <c r="H88"/>
  <c r="H80"/>
  <c r="H79" s="1"/>
  <c r="H83"/>
  <c r="H77"/>
  <c r="H76" s="1"/>
  <c r="H70"/>
  <c r="H69" s="1"/>
  <c r="H68" s="1"/>
  <c r="H71"/>
  <c r="H59"/>
  <c r="H64"/>
  <c r="H66"/>
  <c r="H62"/>
  <c r="H60"/>
  <c r="H57"/>
  <c r="H56" s="1"/>
  <c r="H54"/>
  <c r="H53" s="1"/>
  <c r="H52" s="1"/>
  <c r="H49"/>
  <c r="H48"/>
  <c r="H45"/>
  <c r="H44" s="1"/>
  <c r="H43" s="1"/>
  <c r="H41"/>
  <c r="H39" s="1"/>
  <c r="H38" s="1"/>
  <c r="H36"/>
  <c r="H35" s="1"/>
  <c r="H34" s="1"/>
  <c r="H33" s="1"/>
  <c r="H29"/>
  <c r="H28" s="1"/>
  <c r="H25"/>
  <c r="H22"/>
  <c r="H21" s="1"/>
  <c r="H47" l="1"/>
  <c r="H232"/>
  <c r="H213"/>
  <c r="H212" s="1"/>
  <c r="H211" s="1"/>
  <c r="I127"/>
  <c r="I165"/>
  <c r="H172"/>
  <c r="H143"/>
  <c r="H100"/>
  <c r="H75"/>
  <c r="H24"/>
  <c r="H196"/>
  <c r="H173"/>
  <c r="H165" s="1"/>
  <c r="H128"/>
  <c r="H85"/>
  <c r="H84" s="1"/>
  <c r="H74" s="1"/>
  <c r="H127" l="1"/>
  <c r="H19"/>
  <c r="H18" s="1"/>
  <c r="H17" s="1"/>
  <c r="H16" s="1"/>
  <c r="H11"/>
  <c r="H13"/>
  <c r="H14"/>
  <c r="G24"/>
  <c r="G8" s="1"/>
  <c r="G240"/>
  <c r="G239" s="1"/>
  <c r="G238" s="1"/>
  <c r="G237" s="1"/>
  <c r="G235"/>
  <c r="G234" s="1"/>
  <c r="G233" s="1"/>
  <c r="G230"/>
  <c r="G228"/>
  <c r="G227" s="1"/>
  <c r="G226" s="1"/>
  <c r="G224"/>
  <c r="G223"/>
  <c r="G219" s="1"/>
  <c r="G217"/>
  <c r="G216"/>
  <c r="G215" s="1"/>
  <c r="G213" s="1"/>
  <c r="G212" s="1"/>
  <c r="G210"/>
  <c r="G208"/>
  <c r="G207" s="1"/>
  <c r="G206" s="1"/>
  <c r="G205" s="1"/>
  <c r="G203"/>
  <c r="G202"/>
  <c r="G201" s="1"/>
  <c r="G199"/>
  <c r="G198" s="1"/>
  <c r="G197"/>
  <c r="G194"/>
  <c r="G193"/>
  <c r="G191"/>
  <c r="G190"/>
  <c r="G183" s="1"/>
  <c r="G189"/>
  <c r="G186"/>
  <c r="G181"/>
  <c r="G179"/>
  <c r="G177"/>
  <c r="G175"/>
  <c r="G174" s="1"/>
  <c r="G173" s="1"/>
  <c r="G169"/>
  <c r="G167" s="1"/>
  <c r="G163"/>
  <c r="G162"/>
  <c r="G161"/>
  <c r="G157"/>
  <c r="G156" s="1"/>
  <c r="G154"/>
  <c r="G153"/>
  <c r="G152" s="1"/>
  <c r="G150"/>
  <c r="G149" s="1"/>
  <c r="G148" s="1"/>
  <c r="G146"/>
  <c r="G145"/>
  <c r="G144" s="1"/>
  <c r="G139"/>
  <c r="G138"/>
  <c r="G137" s="1"/>
  <c r="G136"/>
  <c r="G134"/>
  <c r="G130"/>
  <c r="G129"/>
  <c r="G122"/>
  <c r="G121"/>
  <c r="G120" s="1"/>
  <c r="G119"/>
  <c r="G118" s="1"/>
  <c r="G117" s="1"/>
  <c r="G116" s="1"/>
  <c r="G115"/>
  <c r="G112"/>
  <c r="G110"/>
  <c r="G109" s="1"/>
  <c r="G107"/>
  <c r="G103"/>
  <c r="G102" s="1"/>
  <c r="G101" s="1"/>
  <c r="G98"/>
  <c r="G96"/>
  <c r="G95" s="1"/>
  <c r="G94" s="1"/>
  <c r="G93" s="1"/>
  <c r="G91"/>
  <c r="G90"/>
  <c r="G89"/>
  <c r="G86"/>
  <c r="G85" s="1"/>
  <c r="G81"/>
  <c r="G80" s="1"/>
  <c r="G79" s="1"/>
  <c r="G78"/>
  <c r="G77"/>
  <c r="G76" s="1"/>
  <c r="G71"/>
  <c r="G70"/>
  <c r="G69" s="1"/>
  <c r="G68" s="1"/>
  <c r="G66"/>
  <c r="G64"/>
  <c r="G62"/>
  <c r="G60"/>
  <c r="G59" s="1"/>
  <c r="G57"/>
  <c r="G56"/>
  <c r="G53"/>
  <c r="G52"/>
  <c r="G51"/>
  <c r="G49"/>
  <c r="G48" s="1"/>
  <c r="G45"/>
  <c r="G44" s="1"/>
  <c r="G43" s="1"/>
  <c r="G41"/>
  <c r="G39"/>
  <c r="G38" s="1"/>
  <c r="G36"/>
  <c r="G35"/>
  <c r="G34" s="1"/>
  <c r="G33" s="1"/>
  <c r="G29"/>
  <c r="G28"/>
  <c r="G27"/>
  <c r="G26"/>
  <c r="G25" s="1"/>
  <c r="G22"/>
  <c r="G21" s="1"/>
  <c r="G19"/>
  <c r="G18" s="1"/>
  <c r="G14"/>
  <c r="G13"/>
  <c r="G11"/>
  <c r="G10"/>
  <c r="G9" s="1"/>
  <c r="H10" l="1"/>
  <c r="G232"/>
  <c r="G241"/>
  <c r="G211"/>
  <c r="G7" s="1"/>
  <c r="G6" s="1"/>
  <c r="G196"/>
  <c r="G166"/>
  <c r="G165" s="1"/>
  <c r="G172"/>
  <c r="G143"/>
  <c r="G128"/>
  <c r="G108"/>
  <c r="G100" s="1"/>
  <c r="G84"/>
  <c r="G74" s="1"/>
  <c r="G83"/>
  <c r="G75"/>
  <c r="G47"/>
  <c r="G17"/>
  <c r="G16" s="1"/>
  <c r="H9" l="1"/>
  <c r="G127"/>
  <c r="H8" l="1"/>
  <c r="C130" i="1"/>
  <c r="C128"/>
  <c r="C127" s="1"/>
  <c r="C125"/>
  <c r="C124" s="1"/>
  <c r="C122"/>
  <c r="C120"/>
  <c r="C115"/>
  <c r="C113"/>
  <c r="C110"/>
  <c r="C107" s="1"/>
  <c r="C103"/>
  <c r="C101"/>
  <c r="C98" s="1"/>
  <c r="C96"/>
  <c r="C94"/>
  <c r="C93" s="1"/>
  <c r="C91"/>
  <c r="C83"/>
  <c r="C80"/>
  <c r="C75"/>
  <c r="C70"/>
  <c r="C67"/>
  <c r="C66" s="1"/>
  <c r="C62"/>
  <c r="C61" s="1"/>
  <c r="C60" s="1"/>
  <c r="C58"/>
  <c r="C56"/>
  <c r="C50"/>
  <c r="C49" s="1"/>
  <c r="C47"/>
  <c r="C46" s="1"/>
  <c r="C44"/>
  <c r="C43" s="1"/>
  <c r="C41"/>
  <c r="C39"/>
  <c r="C35"/>
  <c r="C34" s="1"/>
  <c r="C32"/>
  <c r="C30"/>
  <c r="C27"/>
  <c r="C24"/>
  <c r="C21"/>
  <c r="C15"/>
  <c r="C14" s="1"/>
  <c r="C7"/>
  <c r="I8" i="2" l="1"/>
  <c r="H7"/>
  <c r="C20" i="1"/>
  <c r="C38"/>
  <c r="C55"/>
  <c r="C74"/>
  <c r="C73" s="1"/>
  <c r="C72" s="1"/>
  <c r="C54" s="1"/>
  <c r="C53" s="1"/>
  <c r="C29"/>
  <c r="C26" s="1"/>
  <c r="C65"/>
  <c r="C37"/>
  <c r="C88"/>
  <c r="C87" s="1"/>
  <c r="I7" i="2" l="1"/>
  <c r="H6"/>
  <c r="I6" s="1"/>
  <c r="C6" i="1"/>
  <c r="C132" s="1"/>
  <c r="J141" i="2" l="1"/>
  <c r="J125"/>
  <c r="J124" s="1"/>
</calcChain>
</file>

<file path=xl/sharedStrings.xml><?xml version="1.0" encoding="utf-8"?>
<sst xmlns="http://schemas.openxmlformats.org/spreadsheetml/2006/main" count="1387" uniqueCount="543">
  <si>
    <t>Код                                  бюджетной классификации Российской Федерации</t>
  </si>
  <si>
    <t>Наименование                                                                                                                статьи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</si>
  <si>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</si>
  <si>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</si>
  <si>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</si>
  <si>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</si>
  <si>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</si>
  <si>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</si>
  <si>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</si>
  <si>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</si>
  <si>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</si>
  <si>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</si>
  <si>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182 1 03 02231 01 0000 110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</si>
  <si>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</si>
  <si>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</si>
  <si>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</si>
  <si>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</si>
  <si>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</si>
  <si>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</si>
  <si>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</si>
  <si>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</si>
  <si>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</si>
  <si>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</si>
  <si>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</si>
  <si>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182 1 05 01011 01 0000 110</t>
  </si>
  <si>
    <t>Налог, взимаемый с налогоплательщиков, выбравших в качестве объекта налогообложения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</si>
  <si>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</si>
  <si>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</si>
  <si>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000 1 05 03000 01 0000 110</t>
  </si>
  <si>
    <t>Единый сельскохозяйственный налог</t>
  </si>
  <si>
    <t>182 1 05 03010 01 0000 110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</si>
  <si>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</si>
  <si>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</si>
  <si>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</si>
  <si>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</si>
  <si>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</si>
  <si>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</si>
  <si>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</si>
  <si>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</si>
  <si>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182 1 06 06030 00 0000 110</t>
  </si>
  <si>
    <t>Земельный налог с организаций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</si>
  <si>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</si>
  <si>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</si>
  <si>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182 1 06 06040 00 0000 110</t>
  </si>
  <si>
    <t>Земельный налог с физических лиц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</si>
  <si>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</si>
  <si>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</si>
  <si>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000 1 08 00000 00 0000 000</t>
  </si>
  <si>
    <t xml:space="preserve">Государственная пошлина 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</si>
  <si>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</si>
  <si>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</si>
  <si>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630 1 08 04020 01 0000 110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</si>
  <si>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</si>
  <si>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</si>
  <si>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</si>
  <si>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</si>
  <si>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</si>
  <si>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</si>
  <si>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</si>
  <si>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630 1 11 05025 10 0000 120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</si>
  <si>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</si>
  <si>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</si>
  <si>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</si>
  <si>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630 1 11 05075 10 0000 120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</si>
  <si>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</si>
  <si>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</si>
  <si>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</si>
  <si>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</si>
  <si>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</si>
  <si>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630 1 11 09045 10 0000 120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</si>
  <si>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</si>
  <si>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</si>
  <si>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оказания платных услуг и компенсации затрат государства</t>
  </si>
  <si>
    <t>0 00 1 13 02000 00 0000 130</t>
  </si>
  <si>
    <t>Доходы от компенсации затрат государства</t>
  </si>
  <si>
    <t xml:space="preserve">630 1 13 02065 10 0000 130 
</t>
  </si>
  <si>
    <t>Доходы, поступающие в порядке возмещения расходов, понесенных в связи с эксплуатацией имущества сельских поселений</t>
  </si>
  <si>
    <t>000 2 00 00000 00 0000 000</t>
  </si>
  <si>
    <t xml:space="preserve">БЕЗВОЗМЕЗДНЫЕ ПОСТУПЛЕНИЯ 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</si>
  <si>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</si>
  <si>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</si>
  <si>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</si>
  <si>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</si>
  <si>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000 2 02 15001 00 0000 150</t>
  </si>
  <si>
    <t>Дотации на выравнивание бюджетной обеспеченности</t>
  </si>
  <si>
    <t>630 2 02 15001 10 0000 150</t>
  </si>
  <si>
    <t xml:space="preserve">Дотации бюджетам сельских поселений на выравнивание бюджетной обеспеченности из бюджета субъекта Российской Федерации
</t>
  </si>
  <si>
    <t>000 2 02 16001 00 0000 150</t>
  </si>
  <si>
    <t xml:space="preserve">Дотации на выравнивание бюджетной обеспеченности из бюджетов муниципальных районов, городских округов с внутригородским делением
</t>
  </si>
  <si>
    <t>630 2 02 16001 10 0000 150</t>
  </si>
  <si>
    <t xml:space="preserve">Дотации бюджетам сельских поселений на выравнивание бюджетной обеспеченности из бюджетов муниципальных районов
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</si>
  <si>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</si>
  <si>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</si>
  <si>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</si>
  <si>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</t>
  </si>
  <si>
    <t>000 2 02 30000 00 0000 150</t>
  </si>
  <si>
    <t>СУБВЕНЦИИ БЮДЖЕТАМ БЮДЖЕТНОЙ СИСТЕМЫ РОССИЙСКОЙ ФЕДЕРАЦИИ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</si>
  <si>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</si>
  <si>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</si>
  <si>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</si>
  <si>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</si>
  <si>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630 2 02 30024 10 0000 150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</si>
  <si>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</si>
  <si>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местным бюджетам на осуществление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</si>
  <si>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000 2 02 35118 00 0000 150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</si>
  <si>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</si>
  <si>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630 2 02 35118 10 0000 150</t>
  </si>
  <si>
    <t xml:space="preserve">Субвенции бюджетам сельских поселений на осуществление первичного воинского учета  органами местного самоуправления поселений, муниципальных и городских округов </t>
  </si>
  <si>
    <t>000 2 02 40000 00 0000 150</t>
  </si>
  <si>
    <t>Иные межбюджетные трансферты</t>
  </si>
  <si>
    <t>000 2 02 40014 00 0000 150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</si>
  <si>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</si>
  <si>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630 2 02 40014 10 0000 150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</si>
  <si>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в том числе:</t>
  </si>
  <si>
    <t>Содержание авиаплощадок  в  поселениях  Заполярного района</t>
  </si>
  <si>
    <t>Содержание мест причаливания речного транспорта в поселениях Заполярного района</t>
  </si>
  <si>
    <t>Обозначение и содержание снегоходных маршрутов</t>
  </si>
  <si>
    <t>630 2 02 40014 10 0000150</t>
  </si>
  <si>
    <t>Предупреждение и ликвидация последствий ЧС в границах поселений муниципальных образований</t>
  </si>
  <si>
    <t>Организация обучения неработающего населения в области гражданской обороны и защиты от чрезвычайных ситуаций</t>
  </si>
  <si>
    <t xml:space="preserve"> 630 2 02 40014 10 0000 150</t>
  </si>
  <si>
    <t>000 2 02 49999 00 0000 150</t>
  </si>
  <si>
    <t>Прочие межбюджетные трансферты, передаваемые бюджетам</t>
  </si>
  <si>
    <t>630 2 02 49999 10 0000 150</t>
  </si>
  <si>
    <t xml:space="preserve">Прочие межбюджетные трансферты, передаваемые бюджетам сельских поселений  </t>
  </si>
  <si>
    <t xml:space="preserve">Иные межбюджетные трансферты на поддержку мер по обеспечению сбалансированности бюджетов поселений муниципального района "Заполярный район" </t>
  </si>
  <si>
    <t>Иные межбюджетные трансферты местным бюджетам для поощрения муниципальных управленческих команд за достижение Ненецким автономным округом показателей эффективности деятельности высшего должностного лица</t>
  </si>
  <si>
    <t xml:space="preserve"> Выполнение работ по гидравлической промывке, испытаний на плотность и прочность системы отопления потребителя тепловой энергии</t>
  </si>
  <si>
    <t>Расходы на оплату коммунальных услуг и приобретение твердого топлива</t>
  </si>
  <si>
    <t>Расходы на выплату пенсий за выслугу лет  лицам, замещавшим выборные должности</t>
  </si>
  <si>
    <t>Расходы на выплату пенсий за выслугу лет  лицам, замещавшим   должности муниципальной службы</t>
  </si>
  <si>
    <t>Расходы на организацию и проведение выборов депутатов представительных органов местного самоуправления и глав местных администраций</t>
  </si>
  <si>
    <t>Поддержание в постоянной готовности местной автоматизированной системы централизованного оповещения гражданской обороны муниципального района "Заполярный район" в муниципальных образованиях</t>
  </si>
  <si>
    <t>Техническое обслуживание и планово-предупредительный ремонт систем видеонаблюдения в местах массового пребывания людей, расположенных на территории МО</t>
  </si>
  <si>
    <t>Выплаты денежного поощрения членам добровольных народных дружин, участвующим в охране общественного порядка в муниципальных образованиях</t>
  </si>
  <si>
    <t xml:space="preserve">Другие мероприятия за счет средств дорожного фонда. Сельское поселение "Пустозерский сельсовет" Заполярного района Ненецкого автономного округа
Мероприятие "Текущий ремонт участка автомобильной дороги общего пользования местного значения «с. Оксино-аэропорт» (участок от дома № 25 до дома № 81/1) Сельского поселения «Пустозерский сельсовет» ЗР НАО"
</t>
  </si>
  <si>
    <t>630 2 02 49999 10 0000150</t>
  </si>
  <si>
    <t xml:space="preserve"> Благоустройство территорий поселений</t>
  </si>
  <si>
    <t>Уличное освещение</t>
  </si>
  <si>
    <t>Предоставление муниципальным образованиям иных межбюджетных трансфертов на содержание земельных участков, находящихся в собственности или в постоянном (бессрочном) пользовании муниципальных образований, предназначенных под складирование отходов</t>
  </si>
  <si>
    <t xml:space="preserve">Сельское поселение "Пустозерский сельсовет" ЗР НАО 
Мероприятие "Капитальный ремонт жилого дома № 41  в п.Хонгурей  Сельского поселения «Пустозерский сельсовет» ЗР НАО"
</t>
  </si>
  <si>
    <t xml:space="preserve">Сельское поселение "Пустозерский сельсовет" ЗР НАО 
Мероприятие "Капитальный ремонт квартиры №3 в многоквартирном доме №25 в с.Оксино  Сельского поселения «Пустозерский  сельсовет»  ЗР НАО»
</t>
  </si>
  <si>
    <t xml:space="preserve">Сельское поселение "Пустозерский сельсовет" ЗР НАО 
Мероприятие "Приобретение квартиры в с. Оксино Сельского поселения «Пустозерский сельсовет» ЗР НАО»
</t>
  </si>
  <si>
    <t>Организация культурно-досуговой деятельности населения</t>
  </si>
  <si>
    <t>Муниципальная программа «Развитие физической культуры, спорта и повышение эффективности реализации молодежной политики на территории муниципального района «Заполярный район» на 2025-2035 годы»</t>
  </si>
  <si>
    <t>Организация спортивной деятельности населения</t>
  </si>
  <si>
    <t>Иные межбюджетные трансферты на организацию ритуальных услуг</t>
  </si>
  <si>
    <t>630 2 18 00000 00 0000 000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</si>
  <si>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ПОШЛЫХ ЛЕТ</t>
  </si>
  <si>
    <t>630 2 18 60010 10 0000 150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</si>
  <si>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</si>
  <si>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ИТОГО ДОХОДОВ</t>
  </si>
  <si>
    <t>Наименование</t>
  </si>
  <si>
    <t>Глава</t>
  </si>
  <si>
    <t>Раздел</t>
  </si>
  <si>
    <t>Подраздел</t>
  </si>
  <si>
    <t>Целевая статья</t>
  </si>
  <si>
    <t>Группа вида расходов</t>
  </si>
  <si>
    <t>3</t>
  </si>
  <si>
    <t>4</t>
  </si>
  <si>
    <t>5</t>
  </si>
  <si>
    <t>6</t>
  </si>
  <si>
    <t>7</t>
  </si>
  <si>
    <t>ВСЕГО РАСХОДОВ                                                                                      в том числе: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</si>
  <si>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</si>
  <si>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</si>
  <si>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</si>
  <si>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</si>
  <si>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</si>
  <si>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91.0.00.00000</t>
  </si>
  <si>
    <t>Расходы на содержание органов местного самоуправления и обеспечение их функций</t>
  </si>
  <si>
    <t>91.0.00.91010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</si>
  <si>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фондами.</t>
  </si>
  <si>
    <t>100</t>
  </si>
  <si>
    <t>Функционирование законодательных (представительных) органов государственной власти и представительных органов  муниципальных образований</t>
  </si>
  <si>
    <t>03</t>
  </si>
  <si>
    <t xml:space="preserve"> </t>
  </si>
  <si>
    <t>Представительный орган муниципального образования</t>
  </si>
  <si>
    <t>92.0.00.00000</t>
  </si>
  <si>
    <t>Депутаты представительного органа</t>
  </si>
  <si>
    <t>92.1.00.00000</t>
  </si>
  <si>
    <t>92.1.00.91010</t>
  </si>
  <si>
    <t>Аппарат представительного органа</t>
  </si>
  <si>
    <t>92.2.00.00000</t>
  </si>
  <si>
    <t>92.2.00.91010</t>
  </si>
  <si>
    <t>Закупка товаров, работ и услуг для обеспечения государственных (муниципальных) нужд</t>
  </si>
  <si>
    <t>200</t>
  </si>
  <si>
    <t>Функционирование  Правительства Российской Федерации, высших исполнительных органов субъектов Российской Федерации, местных администраций</t>
  </si>
  <si>
    <t>630</t>
  </si>
  <si>
    <t>04</t>
  </si>
  <si>
    <t xml:space="preserve"> Муниципальная программа  "Возмещение части затрат  органов местного самоуправления поселений муниципального района "Заполярный район" на 2024-2030 годы" </t>
  </si>
  <si>
    <t>43.0.00.00000</t>
  </si>
  <si>
    <t>Иные межбюджетные трансферты на оплату коммунальных услуг и приобретение твердого топлива</t>
  </si>
  <si>
    <t>43.0.00.89350</t>
  </si>
  <si>
    <t>Администрация поселения</t>
  </si>
  <si>
    <t>93.0.00.00000</t>
  </si>
  <si>
    <t>93.0.00.91010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</si>
  <si>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</si>
  <si>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</si>
  <si>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</si>
  <si>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</si>
  <si>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непрограммные расходы</t>
  </si>
  <si>
    <t>98.0.00.00000</t>
  </si>
  <si>
    <t>Межбюджетные трансферты из бюджета поселения</t>
  </si>
  <si>
    <t>98.0.00.99000</t>
  </si>
  <si>
    <t>Иные межбюджетные трансферты для выполнения переданных полномочий контроль-счетного органа поселения по осуществлению внешнего муниципального финансового контроля</t>
  </si>
  <si>
    <t>98.0.00.99110</t>
  </si>
  <si>
    <t>Межбюджетные трансферты</t>
  </si>
  <si>
    <t>500</t>
  </si>
  <si>
    <t>Обеспечение проведения выборов и референдумов</t>
  </si>
  <si>
    <t>07</t>
  </si>
  <si>
    <t>Иные межбюджетные трансферты на организацию и проведение выборов депутатов представительных органов местного самоуправления и глав местных администраций</t>
  </si>
  <si>
    <t>43.0.00.89360</t>
  </si>
  <si>
    <t>Резервные фонды</t>
  </si>
  <si>
    <t>11</t>
  </si>
  <si>
    <t>Резервный фонд местной администрации</t>
  </si>
  <si>
    <t>90.0.00.00000</t>
  </si>
  <si>
    <t xml:space="preserve">Резервный фонд </t>
  </si>
  <si>
    <t>90.0.00.90010</t>
  </si>
  <si>
    <t>Другие общегосударственные вопросы</t>
  </si>
  <si>
    <t>13</t>
  </si>
  <si>
    <t>Муниципальная программа" Управление муниципальным имуществом муниципального района "Заполярный район" на  2022-2030 годы"</t>
  </si>
  <si>
    <t>42.0.00.00000</t>
  </si>
  <si>
    <t>42.0.00.89210</t>
  </si>
  <si>
    <t>Выполнение работ по гидравлической промывке, испытаний на плотность и прочность системы отопления потребителя тепловой энергии</t>
  </si>
  <si>
    <t xml:space="preserve">Муниципальная программа "Развитие транспортной инфраструктуры муниципального района "Заполярный район" на 2021-2030 годы" </t>
  </si>
  <si>
    <t>39.0.00.00000</t>
  </si>
  <si>
    <t>39.0.00.89290</t>
  </si>
  <si>
    <t>Выполнение переданных государственных полномочий</t>
  </si>
  <si>
    <t>95.0.00.00000</t>
  </si>
  <si>
    <t>95.0.00.79210</t>
  </si>
  <si>
    <t>98.0.00.91040</t>
  </si>
  <si>
    <t>Содержание зданий и сооружений на территории взлетно-посадочных полос и вертолетных площадок</t>
  </si>
  <si>
    <t>98.0.00.91080</t>
  </si>
  <si>
    <t>Эксплуатационные и иные расходы по содержанию объектов муниципальной казны</t>
  </si>
  <si>
    <t>98.0.00.91100</t>
  </si>
  <si>
    <t>Уплата взносов на капитальный ремонт по помещениям в многоквартирных домах включенных в региональную программу капитального ремонта, находящимся в собственности муниципального образования</t>
  </si>
  <si>
    <t>98.0.00.91110</t>
  </si>
  <si>
    <t>НАЦИОНАЛЬНАЯ ОБОРОНА</t>
  </si>
  <si>
    <t>00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</si>
  <si>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</si>
  <si>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</si>
  <si>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95.0.00.51180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</si>
  <si>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</si>
  <si>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</si>
  <si>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</si>
  <si>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"Возмещение части затрат органов местного самоуправления поселений муниципального района "Заполярный район" на 2024-2030 годы"</t>
  </si>
  <si>
    <t xml:space="preserve">Иные межбюджетные трансферты на оплату коммунальных услуг и приобретение твердого топлива </t>
  </si>
  <si>
    <t>Муниципальная программа "Безопасность на территории муниципального района "Заполярный район" на 2019-2030 годы"</t>
  </si>
  <si>
    <t>33.0.00.00000</t>
  </si>
  <si>
    <t>33.0.00.89240</t>
  </si>
  <si>
    <t xml:space="preserve">Поддержание в постоянной готовности местной автоматизированной системы централизованного оповещения гражданской обороны муниципального района "Заполярный район" в муниципальных образованиях 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</si>
  <si>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</si>
  <si>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</si>
  <si>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r>
      <rPr>
        <u/>
        <sz val="10"/>
        <rFont val="Times New Roman"/>
        <family val="1"/>
        <charset val="204"/>
      </rPr>
      <t xml:space="preserve">Мероприятие </t>
    </r>
    <r>
      <rPr>
        <sz val="10"/>
        <rFont val="Times New Roman"/>
        <family val="1"/>
        <charset val="204"/>
      </rPr>
      <t>"Поставка мотопомпы бензиновой в п.Хонгурей Сельского поселения "Пустозерский сельсовет" ЗР НАО</t>
    </r>
  </si>
  <si>
    <t>Обеспечение пожарной безопасности</t>
  </si>
  <si>
    <t>98.0.00.92010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</si>
  <si>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</si>
  <si>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</si>
  <si>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</si>
  <si>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Транспорт</t>
  </si>
  <si>
    <t>08</t>
  </si>
  <si>
    <t>Муниципальная программа  "Развитие транспортной инфраструктуры   муниципального района  "Заполярный район" на 2021-2030 годы"</t>
  </si>
  <si>
    <t>Содержание авиаплощадок в поселениях Заполярного района</t>
  </si>
  <si>
    <t>Устройство вертолетной площадки с обустройством сигнального оборудования  в с. Оксино Сельского поселения "Пустозерский сельсовет" ЗР НАО</t>
  </si>
  <si>
    <t>Дорожное хозяйство (дорожные фонды)</t>
  </si>
  <si>
    <t>Иные межбюджетные трансферты на ремонт и содержание автомобильных дорог общего пользования местного значения за счет базового объема бюджетных ассигнований дорожного фонда Заполярного района</t>
  </si>
  <si>
    <t>39.0.00.9Д110</t>
  </si>
  <si>
    <t>Иные межбюджетные трансферты на ремонт и содержание автомобильных дорог общего пользования местного значения за счет бюджетных ассигнований дорожного фонда Заполярного района</t>
  </si>
  <si>
    <t>39.0.00.9Д120</t>
  </si>
  <si>
    <t xml:space="preserve"> Сельское поселение "Пустозерский сельсовет" ЗР НАО Мероприятие "Текущий ремонт участка автомобильной дороги общего пользования местного значения «с. Оксино-аэропорт» (участок от дома № 25 до дома № 81/1) Сельского поселения «Пустозерский сельсовет» ЗР НАО</t>
  </si>
  <si>
    <t>Мероприятия в области национальной экономики</t>
  </si>
  <si>
    <t>98.0.00.9Д020</t>
  </si>
  <si>
    <t>Муниципальный дорожный фонд</t>
  </si>
  <si>
    <t>Другие вопросы в области национальной экономики</t>
  </si>
  <si>
    <t>12</t>
  </si>
  <si>
    <t>50.0.00.00000</t>
  </si>
  <si>
    <t>Муниципальная программа «Развитие малого и среднего предпринимательства на территории Сельского поселения «Пустозерский сельсовет» Заполярного района Ненецкого автономного округа на 2025-2027 годы"</t>
  </si>
  <si>
    <t>50.0.00.93010</t>
  </si>
  <si>
    <t>Мероприятия по землеустройству  и землепользованию</t>
  </si>
  <si>
    <t>98.0.00.93020</t>
  </si>
  <si>
    <t xml:space="preserve">ЖИЛИЩНО-КОММУНАЛЬНОЕ ХОЗЯЙСТВО </t>
  </si>
  <si>
    <t>05</t>
  </si>
  <si>
    <t>Жилищное хозяйство</t>
  </si>
  <si>
    <t xml:space="preserve">Муниципальная программа "Строительство (приобретение) и проведение мероприятий по капитальному и текущему ремонту жилых помещений муниципального района "Заполярный район" на 2020-2030 годы" </t>
  </si>
  <si>
    <t>35.0.00.00000</t>
  </si>
  <si>
    <t>35.0.00.89250</t>
  </si>
  <si>
    <t>Капитальные вложения в объекты государственной (муниципальной) собственности</t>
  </si>
  <si>
    <t>400</t>
  </si>
  <si>
    <t>Мероприятия в области жилищного хозяйства</t>
  </si>
  <si>
    <t>98.0.00.96100</t>
  </si>
  <si>
    <t>Текущий ремонт муниципального жилищного фонда</t>
  </si>
  <si>
    <t>98.0.00.96110</t>
  </si>
  <si>
    <t>Другие мероприятия в области жилищного хозяйства</t>
  </si>
  <si>
    <t>98.0.00. 96130</t>
  </si>
  <si>
    <t>98.0.00.96130</t>
  </si>
  <si>
    <t>Коммунальное хозяйство</t>
  </si>
  <si>
    <t xml:space="preserve">Муниципальная программа "Развитие социальной инфраструктуры и создание комфортных условий проживания на территории муниципального района "Заполярный район"  на 2021-2030 годы" </t>
  </si>
  <si>
    <t>32.0.00.00000</t>
  </si>
  <si>
    <t>32.0.00.89230</t>
  </si>
  <si>
    <t>Предоставление  муниципальным  образованиям иных межбюджетных трансфертов 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</si>
  <si>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Муниципальная программа "Развитие коммунальной инфраструктуры  муниципального района "Заполярный район" на 2020-2030 годы"</t>
  </si>
  <si>
    <t>36.0.00.00000</t>
  </si>
  <si>
    <t>36.0.00.89260</t>
  </si>
  <si>
    <t>Муниципальная программа "Обеспечение населения муниципального района "Заполярный район" чистой водой" на 2021 - 2030 годы"</t>
  </si>
  <si>
    <t>38.0.00.00000</t>
  </si>
  <si>
    <t>38.0.00.89280</t>
  </si>
  <si>
    <t>Другие  непрограммные  расходы</t>
  </si>
  <si>
    <t>Исполнение судебных решений</t>
  </si>
  <si>
    <t>98.0.00.91030</t>
  </si>
  <si>
    <t>Благоустройство</t>
  </si>
  <si>
    <t>Муниципальная программа "Развитие социальной инфраструктуры и создание комфортных условий проживания на территории муниципального района "Заполярный район" на 2021-2030 годы"</t>
  </si>
  <si>
    <t>Благоустройство территорий поселений</t>
  </si>
  <si>
    <t>53.0.00.00000</t>
  </si>
  <si>
    <t>53.0.00.96300</t>
  </si>
  <si>
    <t>Содержание и ремонт тротуаров</t>
  </si>
  <si>
    <t>53.0.00.96320</t>
  </si>
  <si>
    <t>Озеленение</t>
  </si>
  <si>
    <t>53.0.00.96330</t>
  </si>
  <si>
    <t>Содержание мест захоронения на территории поселения</t>
  </si>
  <si>
    <t>53.0.00.96340</t>
  </si>
  <si>
    <t>Прочие мероприятия по благоустройству</t>
  </si>
  <si>
    <t>53.0.00.96360</t>
  </si>
  <si>
    <t>Мероприятия в области благоустройства</t>
  </si>
  <si>
    <t>98.0.00.96300</t>
  </si>
  <si>
    <t>98.0.00.96360</t>
  </si>
  <si>
    <t>Другие вопросы в области жилищно - коммунального хозяйства</t>
  </si>
  <si>
    <t>98.0.00.89140</t>
  </si>
  <si>
    <t>ОБРАЗОВАНИЕ</t>
  </si>
  <si>
    <t>Профессиональная подготовка, переподготовка и повышение квалификации</t>
  </si>
  <si>
    <t>Молодежная политика</t>
  </si>
  <si>
    <t>Муниципальная программа «Молодежная политика в  Сельском поселении «Пустозерский сельсовет» ЗР НАО на 2025-2027 годы»</t>
  </si>
  <si>
    <t>52.0.00.00000</t>
  </si>
  <si>
    <t>Мероприятия в рамках Муниципальной программы «Молодежная политика в  Сельском поселении «Пустозерский сельсовет» ЗР НАО на 2025-2027 годы"</t>
  </si>
  <si>
    <t>52.0.00.97010</t>
  </si>
  <si>
    <t>52.0.00. 97010</t>
  </si>
  <si>
    <t>КУЛЬТУРА, КИНЕМАТОГРАФИЯ</t>
  </si>
  <si>
    <t>Культура</t>
  </si>
  <si>
    <t xml:space="preserve"> Муниципальная программа "Развитие культуры на территории муниципального района"Заполярный район" на 2025-2035 годы"</t>
  </si>
  <si>
    <t>44.0.00.00000</t>
  </si>
  <si>
    <t>44.0.00.89370</t>
  </si>
  <si>
    <t xml:space="preserve">Организация культурно-досуговой деятельности населения </t>
  </si>
  <si>
    <t>СОЦИАЛЬНАЯ ПОЛИТИКА</t>
  </si>
  <si>
    <t xml:space="preserve">Пенсионное обеспечение </t>
  </si>
  <si>
    <t xml:space="preserve"> Муниципальная программа  "Возмещение части затрат  органов местного самоуправления поселений  муниципального района "Заполярный район" на 2024-2030 годы" </t>
  </si>
  <si>
    <t xml:space="preserve">Иные межбюджетные трансферты на пенсии за выслугу лет лицам, замещавшим должности муниципальной службы </t>
  </si>
  <si>
    <t>43.0.00.89330</t>
  </si>
  <si>
    <t>Социальное обеспечение и иные выплаты населению</t>
  </si>
  <si>
    <t>300</t>
  </si>
  <si>
    <t xml:space="preserve">Иные межбюджетные трансферты на пенсии за выслугу лет лицам, замещавшим  выборные должности </t>
  </si>
  <si>
    <t>43.0.00.89340</t>
  </si>
  <si>
    <t>Социальное обеспечение населения</t>
  </si>
  <si>
    <t>Резервный  фонд  местной  администрации</t>
  </si>
  <si>
    <t xml:space="preserve">Резервный  фонд  </t>
  </si>
  <si>
    <t>Социальное  обеспечение  и  иные  выплаты  населению</t>
  </si>
  <si>
    <t>Субвенция местным бюджетам на выполнение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</si>
  <si>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95.0.00.79230</t>
  </si>
  <si>
    <t>Другие вопросы в области социальной политики</t>
  </si>
  <si>
    <t>98.0.00.79530</t>
  </si>
  <si>
    <t>Софинансирование за счет средств бюджетов поселений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</t>
  </si>
  <si>
    <t>98.0.00.S9530</t>
  </si>
  <si>
    <t>Физическая культура и спорт</t>
  </si>
  <si>
    <t>Физическая культура</t>
  </si>
  <si>
    <t xml:space="preserve">Муниципальная программа  «Сельское поселение «Пустозерский сельсовет» ЗР НАО  -  территория спортивного развития» на 2025-2027 годы»
</t>
  </si>
  <si>
    <t>51.0.00.00000</t>
  </si>
  <si>
    <t>Мероприятия в  рамках  Муниципальной  программы  «Сельское поселение «Пустозерский  сельсовет»  ЗР НАО  -  территория спортивного  развития»  на 2025-2027 годы»</t>
  </si>
  <si>
    <t>51.0.00.97020</t>
  </si>
  <si>
    <t>Массовый спорт</t>
  </si>
  <si>
    <t>45.0.00.0000</t>
  </si>
  <si>
    <t>45.0.00.89380</t>
  </si>
  <si>
    <t xml:space="preserve">Организация спортивной деятельности населения </t>
  </si>
  <si>
    <t xml:space="preserve">Наименование </t>
  </si>
  <si>
    <t>Код бюджетной классификации источников внутреннего финансирования Российской Федерации</t>
  </si>
  <si>
    <t>Источники внутреннего финансирования дефицитов бюджетов</t>
  </si>
  <si>
    <t>630 01 00 00 00 00 0000 000</t>
  </si>
  <si>
    <t>Изменение остатков средств на счетах по учету средств бюджетов</t>
  </si>
  <si>
    <t>630 01 05 00 00 00 0000 000</t>
  </si>
  <si>
    <t>Увеличение остатков средств бюджетов</t>
  </si>
  <si>
    <t>630 01 05 00 00 00 0000 500</t>
  </si>
  <si>
    <t>Увеличение прочих остатков средств бюджетов</t>
  </si>
  <si>
    <t>630 01 05 02 00 00 0000 500</t>
  </si>
  <si>
    <t xml:space="preserve">Увеличение прочих остатков  денежных средств бюджетов </t>
  </si>
  <si>
    <t>630 01 05 02 01 00 0000 510</t>
  </si>
  <si>
    <t>Увеличение прочих остатков денежных средств бюджетов сельских поселений</t>
  </si>
  <si>
    <t>630 01 05 02 01 10 0000 510</t>
  </si>
  <si>
    <t>Уменьшение остатков средств бюджетов</t>
  </si>
  <si>
    <t>630 01 05 00 00 00 0000 600</t>
  </si>
  <si>
    <t>Уменьшение прочих остатков средств бюджетов</t>
  </si>
  <si>
    <t>630 01 05 02 00 00 0000 600</t>
  </si>
  <si>
    <t>Уменьшение прочих остатков денежных средств бюджетов</t>
  </si>
  <si>
    <t>630 01 05 02 01 00 0000 610</t>
  </si>
  <si>
    <t>Уменьшение прочих остатков денежных средств бюджетов сельских поселений</t>
  </si>
  <si>
    <t>630 01 05 02 01 10 0000 610</t>
  </si>
  <si>
    <t>Сельское поселение "Пустозерский сельсовет" ЗР НАО Мероприятие "Текущий ремонт участка автомобильной дороги общего пользования местного значения «с. Оксино-аэропорт» (участок от дома № 81/1 до района дома № 162) Сельского поселения «Пустозерский сельсовет» ЗР НАО"</t>
  </si>
  <si>
    <t xml:space="preserve">000 2 02 29999 00 0000 150 </t>
  </si>
  <si>
    <t xml:space="preserve">000 2 02 29999 10 0000 150 </t>
  </si>
  <si>
    <t>Субсидии бюджетам муниципальных образований НАО на реализацию проектов по поддержке местных инициатив</t>
  </si>
  <si>
    <t xml:space="preserve">630 2 02 29999 10 0000 150 </t>
  </si>
  <si>
    <t>Мероприятие «Софинансирование проекта «Ремонт деревянных тротуаров в п. Хонгурей «Тротуар без барьеров»</t>
  </si>
  <si>
    <t>Софинансирование проекта «Ремонт деревянных тротуаров в п. Хонгурей «Тротуар без барьеров»</t>
  </si>
  <si>
    <t>Софинансирование проекта «Деревенские мосточки» (ремонт деревянных тротуаров в с. Оксино)</t>
  </si>
  <si>
    <t xml:space="preserve">Другие мероприятия за счет средств дорожного фонда. Сельское поселение "Пустозерский сельсовет" Заполярного района Ненецкого автономного округа 
Мероприятие «Текущий ремонт участка автомобильной дороги общего пользования местного значения «с. Оксино-аэропорт» (участок от дома № 81/1 до района дома № 162) Сельского поселения «Пустозерский сельсовет» ЗР НАО»
</t>
  </si>
  <si>
    <t>Мероприятие «Софинансирование проекта «Деревенские мосточки» (ремонт деревянных тротуаров в с. Оксино)»</t>
  </si>
  <si>
    <t>98.0.00.S9690</t>
  </si>
  <si>
    <t>Софинансирование за счет средств местного бюджета субсидии бюджетам муниципальных образований Ненецкого автономного округа на реализацию проектов по поддержке местных инициатив (проект «Ремонт деревянных тротуаров в п. Хонгурей «Тротуар без барьеров»)</t>
  </si>
  <si>
    <t>98.0.00.79690</t>
  </si>
  <si>
    <t>Субсидии бюджетам муниципальных образований Ненецкого автономного округа на реализацию проектов по поддержке местных инициатив (проект «Ремонт деревянных тротуаров в п. Хонгурей «Тротуар без барьеров»)</t>
  </si>
  <si>
    <t xml:space="preserve">000 2 02 20000 00 0000 150 </t>
  </si>
  <si>
    <t xml:space="preserve">000 1 17 00000 00 0000 000 </t>
  </si>
  <si>
    <t>Прочие неналоговые доходы</t>
  </si>
  <si>
    <t xml:space="preserve">630 1 17 15000 00 0000 150 </t>
  </si>
  <si>
    <t>Инициативные платежи</t>
  </si>
  <si>
    <t xml:space="preserve">630 1 17 15030 10 0000 150 </t>
  </si>
  <si>
    <t>Инициативные платежи, зачисляемые в бюджеты сельских поселений</t>
  </si>
  <si>
    <t>Капитальный ремонт кв. № 1 и общедомового имущества в жилом доме № 89 в с. Оксино Сельского поселения «Пустозерский сельсовет» ЗР НАО</t>
  </si>
  <si>
    <t>Сельское поселение "Пустозерский сельсовет" Заполярного района Ненецкого автономного округа. Мероприятие "Модернизации БВПУ в д. Каменка Сельского поселения «Пустозерский сельсовет» ЗР НАО"</t>
  </si>
  <si>
    <t>Сельское поселение "Пустозерский сельсовет" Заполярного района Ненецкого автономного округа. Мероприятие "Разработка проекта зон санитарной охраны поверхностного источника водоснабжения и водопроводов питьевого назначения в п.Хонгурей Сельского поселения "Пустозерский сельсовет" ЗР НАО"</t>
  </si>
  <si>
    <t>Субсидии бюджетам муниципальных образований Ненецкого автономного округа на реализацию проектов по поддержке местных инициатив (проект «Деревенские мосточки» (ремонт деревянных тротуаров в с. Оксино)</t>
  </si>
  <si>
    <t>Подключение объектов к тепловым сетям:                                                     Сельское поселение "Пустозерский сельсовет" Заполярного района Ненецкого автономного округа
Мероприятие «Подключение к системе теплоснабжения объекта капитального строительства: квартира 3 жилого дома № 25 в с. Оксино Сельского поселения «Пустозерский сельсовет» ЗР НАО»</t>
  </si>
  <si>
    <t xml:space="preserve">Сельское поселение "Пустозерский сельсовет" Заполярного района Ненецкого автономного округа 
Мероприятие "Выполнение текстового и графического описания местоположения границ зоны санитарной охраны водозабора в п. Хонгурей Сельского поселения «Пустозерский сельсовет» ЗР НАО"
</t>
  </si>
  <si>
    <t>98.0.00.79900</t>
  </si>
  <si>
    <t>Муниципальная программа "Обеспечение населения централизованным теплоснабжением в МО "Муниципальный район "Заполярный район" на 2020-2030 годы"</t>
  </si>
  <si>
    <t>37.0.00.00000</t>
  </si>
  <si>
    <t>37.0.00.89270</t>
  </si>
  <si>
    <t>Создание условий для обеспечения населения чистой водой.Мероприятие: "Выполнение текстового и графического описания местоположения границ зоны санитарной охраны водозабора в п. Хонгурей Сельского поселения «Пустозерский сельсовет» ЗР НАО"</t>
  </si>
  <si>
    <t>Мероприятия в рамках Муниципальной программы  «Поддержка и развитие малого и среднего предпринимательства на территории  Сельского поселения «Пустозерский сельсовет» ЗР НАО на 2025-2027 годы»</t>
  </si>
  <si>
    <t>000 2 07 00000 00 0000 000</t>
  </si>
  <si>
    <t>Прочие безвозмездные поступления</t>
  </si>
  <si>
    <t>630 2 07 05000 10 0000 000</t>
  </si>
  <si>
    <t>Прочие безвозмездные поступления в бюджеты сельских поселений</t>
  </si>
  <si>
    <t>630 2 07 05030 10 0000 000</t>
  </si>
  <si>
    <t>Иные межбюджетные трансферты в рамках Муниципальной программы  "Развитие культуры на территории муниципального района "Заполярный район" на 2025-2035 годы" в том числе:</t>
  </si>
  <si>
    <t>Иные межбюджетные трансферты в рамках Муниципальной программы «Развитие физической культуры, спорта и повышение эффективности реализации молодежной политики на территории муниципального района «Заполярный район» на 2025-2035 годы»</t>
  </si>
  <si>
    <t xml:space="preserve">Иные  межбюджетные  трансферты в рамках Муниципальной программы "Обеспечение населения централизованным теплоснабжением в МО "Муниципальный район "Заполярный район"  на 2020-2030 годы" </t>
  </si>
  <si>
    <t>Иные межбюджетные трансферты в рамках Муниципальной программы "Строительство (приобретение) и проведение мероприятий по капитальному и текущему ремонту жилых помещений муниципального района "Заполярный район" на 2020-2030 годы" в том числе:</t>
  </si>
  <si>
    <t>Иные межбюджетные трансферты в рамках Муниципальной программы "Развитие коммунальной инфраструктуры  муниципального района "Заполярный район" на 2020-2030 годы" в том числе:</t>
  </si>
  <si>
    <t>Иные межбюджетные трансферты в рамках Муниципальной программы "Развитие социальной инфраструктуры и создание комфортных условий проживания на территории муниципального района "Заполярный район"  на 2021-2030 годы" в том числе:</t>
  </si>
  <si>
    <t>Иные межбюджетные трансферты в рамках Муниципальной программы "Развитие транспортной инфраструктуры муниципального района "Заполярный район" на 2021-2030 годы" в том числе:</t>
  </si>
  <si>
    <t>Иные межбюджетные трансферты в рамках Муниципальной программы "Безопасность на территории муниципального района "Заполярный район" на 2019 - 2030 годы", в том числе:</t>
  </si>
  <si>
    <t>Иные межбюджетные трансферты в рамках Муниципальной программы "Возмещение части затрат  органов местного самоуправления поселений муниципального района "Заполярный район" на 2024-2030 годы, в том числе:</t>
  </si>
  <si>
    <t>Иные межбюджетные трансферты в рамках Муниципальной программы "Управление муниципальным имуществом муниципального района "Заполярный район" на 2022-2030 годы" в том числе:</t>
  </si>
  <si>
    <t xml:space="preserve">Иные межбюджетные трансферты в рамках Муниципальной программы "Обеспечение населения муниципального района "Заполярный район" чистой водой" на 2021 - 2030 годы" </t>
  </si>
  <si>
    <t>Иные межбюджетные трансферты в рамках Муниципальной программы "Безопасность на территории муниципального района "Заполярный район" на 2019-2030 годы" в том числе:</t>
  </si>
  <si>
    <t xml:space="preserve"> Иные межбюджетные трансферты в рамках Муниципальной программы "Развитие транспортной инфраструктуры  муниципального района "Заполярный район"  на 2021-2030 годы", в том числе:</t>
  </si>
  <si>
    <t>Иные межбюджетные трансферты в рамках Муниципальной программы "Развитие физической культуры, спорта и повышение эффективности реализации молодежной политики на территории муниципального района «Заполярный район» на 2025-2035 годы», в том числе:</t>
  </si>
  <si>
    <t>Иные межбюджетные трансферты в рамках Муниципальной программы "Развитие культуры на территории муниципального района"Заполярный район" на 2025-2035 годы" в том числе:</t>
  </si>
  <si>
    <t>Софинансирование за счет средств местного бюджета субсидии бюджетам муниципальных образований Ненецкого автономного округа на реализацию проектов по поддержке местных инициатив (проект «Деревенские мосточки» (ремонт деревянных тротуаров в с. Оксино)</t>
  </si>
  <si>
    <t>Муниципальная программа "Благоустройство территории Сельского поселения "Пустозерский сельсовет" ЗР НАО на 2024-2026 годы"</t>
  </si>
  <si>
    <t>Мероприятия в области благоустройства в рамках Муниципальной программы "Благоустройство территории Сельского поселения "Пустозерский сельсовет" ЗР НАО на 2024-2026 годы"</t>
  </si>
  <si>
    <t>Иные межбюджетные трансферты в рамках Муниципальной программы  "Развитие социальной инфраструктуры и создание комфортных условий проживания  на территории муниципального района "Заполярный район" на 2021-2030 годы" в том числе:</t>
  </si>
  <si>
    <t>Иные межбюджетные трансферты в рамках Муниципальной программы "Обеспечение населения муниципального района "Заполярный район" чистой водой" на 2021 - 2030 годы"в том числе:</t>
  </si>
  <si>
    <t>Иные межбюджетные трансферты в рамках Муниципальной программы "Обеспечение населения централизованным теплоснабжением в МО "Муниципальный район "Заполярный район" на 2020-2030 годы"</t>
  </si>
  <si>
    <t xml:space="preserve">Иные межбюджетные трансферты в рамках Муниципальной программы "Развитие коммунальной инфраструктуры  муниципального района "Заполярный район" на 2020-2030 годы" в т.ч.: </t>
  </si>
  <si>
    <t>Иные межбюджетные трансферты в рамках Муниципальной программы  "Развитие социальной инфраструктуры и создание комфортных условий проживания на территории муниципального района "Заполярный район"  на 2021-2030 годы" в том числе:</t>
  </si>
  <si>
    <t>Иные межбюджетные трансферты в рамках Муниципальной программы  "Строительство (приобретение) и проведение мероприятий по капитальному и текущему ремонту жилых помещений муниципального района "Заполярный район" на 2020-2030 годы" в том числе:</t>
  </si>
  <si>
    <t>Иные межбюджетные трансферты в рамках Муниципальной программы  "Развитие транспортной инфраструктуры   муниципального района  "Заполярный район" на 2021-2030 годы" в том числе:</t>
  </si>
  <si>
    <t>Иные межбюджетные трансферты в рамках Муниципальной программы  "Безопасность на территории муниципального района "Заполярный район" на 2019-2030 годы" в том числе:</t>
  </si>
  <si>
    <t>Уплата членских взносов в ассоциацию "Совет муниципальных образований Ненецкого автономного округа"</t>
  </si>
  <si>
    <t>Иные межбюджетные трансферты в рамках  Муниципальной программы  "Развитие транспортной инфраструктуры муниципального района "Заполярный район" на 2021-2030 годы" в том числе:</t>
  </si>
  <si>
    <t>Иные межбюджетные трансферты в рамках Муниципальной программы  «Управление муниципальным имуществом муниципального района "Заполярный район" на  2022-2030 годы"</t>
  </si>
  <si>
    <t>Муниципальная программа "Возмещение части затрат  органов местного самоуправления поселений муниципального района "Заполярный район" на 2024-2030 годы"</t>
  </si>
  <si>
    <t>Администрация Сельского поселения "Пустозерский сельсовет" Заполярного района Ненецкого автономного округа</t>
  </si>
  <si>
    <t>Осуществление дорожной деятельности в отношении автомобильных дорог местного значения за счет средств дорожного фонда муниципального района "Заполярный район (ремонт и содержание автомобильных дорог общего пользования местного значения за счет базового объема бюджетных ассигнований дорожного фонда Заполярного района)</t>
  </si>
  <si>
    <r>
      <t xml:space="preserve">Другие мероприятия. </t>
    </r>
    <r>
      <rPr>
        <sz val="10"/>
        <rFont val="Times New Roman"/>
        <family val="1"/>
        <charset val="204"/>
      </rPr>
      <t>Сельское поселение "Пустозерский сельсовет" Заполярного района Ненецкого автономного округа
Мероприятие "Устройство вертолетной площадки с обустройством сигнального оборудования  в с. Оксино Сельского поселения "Пустозерский сельсовет" ЗР НАО"</t>
    </r>
    <r>
      <rPr>
        <b/>
        <sz val="10"/>
        <rFont val="Times New Roman"/>
        <family val="1"/>
        <charset val="204"/>
      </rPr>
      <t xml:space="preserve">
</t>
    </r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</si>
  <si>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</si>
  <si>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</si>
  <si>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182 1 01 02210 01 1000 110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</si>
  <si>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</si>
  <si>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</si>
  <si>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</si>
  <si>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182 1 01 02030 01 1000 110</t>
  </si>
  <si>
    <t>182 1 01 02150 01 1000 110</t>
  </si>
  <si>
    <t>520,6</t>
  </si>
  <si>
    <t>61,7</t>
  </si>
  <si>
    <t>720</t>
  </si>
  <si>
    <t>5063,4</t>
  </si>
  <si>
    <t>1727,2</t>
  </si>
  <si>
    <t xml:space="preserve">Сельское поселение "Пустозерский сельсовет" ЗР НАО Мероприятие "Капитальный ремонт жилого дома №41 в п.Хонгурей Сельского поселения "Пустозерский сельсовет" ЗР НАО"
</t>
  </si>
  <si>
    <t xml:space="preserve"> Сельское поселение "Пустозерский сельсовет" ЗР НАО Мероприятие "Капитальный ремонт квартиры №3 в многоквартирном доме № 25 в  с.Оксино  Сельского поселения "Пустозерский сельсовет" ЗР НАО"
</t>
  </si>
  <si>
    <t xml:space="preserve"> Сельское поселение "Пустозерский сельсовет" ЗР НАО Мероприятие "Капитальный ремонт кв. № 1 и общедомового имущества в жилом доме № 89 в с. Оксино Сельского поселения «Пустозерский сельсовет» ЗР НАО"
</t>
  </si>
  <si>
    <t xml:space="preserve"> Сельское поселение "Пустозерский сельсовет" ЗР НАО Мероприятие "Приобретение квартиры в с. Оксино Сельского поселения «Пустозерский сельсовет» ЗР НАО"
</t>
  </si>
  <si>
    <t>Создание условий для обеспечения населения чистой водой  Мероприятие "Разработка проекта зон санитарной охраны поверхностного источника водоснабжения и водопроводов питьевого назначения в п. Хонгурей Сельского поселения «Пустозерский сельсовет» ЗР НАО"</t>
  </si>
  <si>
    <t>Создание условий для обеспечения населения чистой водой Мероприятие "Модернизации БВПУ в д. Каменка Сельского поселения «Пустозерский сельсовет» ЗР НАО"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</si>
  <si>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</si>
  <si>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рублей)(сумма платежа (перерасчеты, недоимка и задолженность по соответствующему платежу, в том числе по отмененному)</t>
  </si>
  <si>
    <t>Ожидаемое исполнение        за 2025г. тыс.руб.</t>
  </si>
  <si>
    <t>Причины отклонения</t>
  </si>
  <si>
    <t>Уточненный план     на 2025год  тыс.руб</t>
  </si>
  <si>
    <t>Исполнено       на 01 октября 2025 г          тыс.руб.</t>
  </si>
  <si>
    <t>Ожидаемое   исполнение  по доходам  местного  бюджета  в  2025 году</t>
  </si>
  <si>
    <t xml:space="preserve">Плановые показатели не установлены, так как налог не имеет системного характера </t>
  </si>
  <si>
    <t>Плановые показатели утверждены на основании прогноза налогового органа, исполнение прогнозных показателей ожидается до конца текущего года</t>
  </si>
  <si>
    <t>Согласно сведениям от УФНС по Арх.обл. и НАО от 12.09.2025 №33-03/37955 об оценке поступлений на 2025год</t>
  </si>
  <si>
    <t>УФНС по Арх. обл. и НАО произведен возврат налога по МКП "Пустозерское" за 2024 год</t>
  </si>
  <si>
    <t>По  прогнозу налогового органа</t>
  </si>
  <si>
    <t>Поступил платеж за аренду  здания хлебопекарни от ПО «Печорский Пекарь»(задолженность за 2024 год)</t>
  </si>
  <si>
    <t xml:space="preserve">Денежные средства получены  в соответствии с условиями заключенного контракта по факту (экономия в рез-те торгов) </t>
  </si>
  <si>
    <t>Сокращение доходов от совместной деятельности рыболовецких колхозов.Плательщиком налога  является  СПК РК «Победа» и СПК "Нарьяна-Ты"</t>
  </si>
  <si>
    <t xml:space="preserve">Субсидия поступила в соответствии с фактической потребностью для исполнения расходных обязательств </t>
  </si>
  <si>
    <t>Отсутствие потребности</t>
  </si>
  <si>
    <t>Субвенция поступила в соответствии с фактической потребностью для исполнения расходных обязательств</t>
  </si>
  <si>
    <t>Трансферты поступили в соответствии с фактической потребностью для исполнения расходных обязательств</t>
  </si>
  <si>
    <t>Трансферты поступят в соответствии с фактической потребностью для исполнения расходных обязательств (экономия в рез-те торгов МК №0184300000425000037(ФЗ-44)</t>
  </si>
  <si>
    <t>Трансферты поступят в соответствии с фактической потребностью для исполнения расходных обязательств (экономия в рез-те торгов МК №0184300000425000155(ФЗ-44)</t>
  </si>
  <si>
    <t>Трансферты поступят в соответствии с фактической потребностью для исполнения расходных обязательств (экономия в рез-те торгов МК №0184300000425000156(ФЗ-44)</t>
  </si>
  <si>
    <t xml:space="preserve">Ожидаемое исполнение по расходам местного бюджета в 2025 году  </t>
  </si>
  <si>
    <t>Отклонение, тыс. руб.</t>
  </si>
  <si>
    <t>Ожидаемое исполнение       за 2025 год,          тыс. руб.</t>
  </si>
  <si>
    <t>4145,8</t>
  </si>
  <si>
    <t>68,7</t>
  </si>
  <si>
    <t>2198,7</t>
  </si>
  <si>
    <t>7,0</t>
  </si>
  <si>
    <t>173,8</t>
  </si>
  <si>
    <t>7,3</t>
  </si>
  <si>
    <t>39,7</t>
  </si>
  <si>
    <t>22,8</t>
  </si>
  <si>
    <t>275,7</t>
  </si>
  <si>
    <t>139,2</t>
  </si>
  <si>
    <t>207,6</t>
  </si>
  <si>
    <t>1821,6</t>
  </si>
  <si>
    <t>По договору от 09.01.2025 №3302 с ГУП НАО НКЭС  на услуги по предоставлению в пользование каналов связи, цена составляет  - 551520,00 руб., запланировано  - 570000,00 руб.</t>
  </si>
  <si>
    <t>110,1</t>
  </si>
  <si>
    <t>483,7</t>
  </si>
  <si>
    <t>175,7</t>
  </si>
  <si>
    <t>Исполнено на содержание мест причаливания только в с.Оксино.   Экономия средств (в п.Хонгурей и д.Каменка причалы не обслуживались).</t>
  </si>
  <si>
    <t>Исполнено по фактическим расходам(приобретены дорожные плиты)</t>
  </si>
  <si>
    <t>Экономия бюджетных средств в результате торгов. Муниципальный контракт от 17.03.2025 №0184300000425000037(ФЗ-44) ООО "Лидерстрой"</t>
  </si>
  <si>
    <t>Экономия бюджетных средств в результате торгов. МК №0184300000425000156(ФЗ-44)</t>
  </si>
  <si>
    <t>Экономия бюджетных средств в результате торгов. МК №0184300000425000155(ФЗ-44)</t>
  </si>
  <si>
    <t>Исполнено по фактическим расходам</t>
  </si>
  <si>
    <t>Отсутствие потребности по денежным обязательствам (обращений не поступило)</t>
  </si>
  <si>
    <t>1380</t>
  </si>
  <si>
    <t>Экономия средств по приобретению горюче-смазочн материалов, основных ср-в и запчастей к ТРЕКОЛУ</t>
  </si>
  <si>
    <t>13523,0</t>
  </si>
  <si>
    <t>67,3</t>
  </si>
  <si>
    <t>Ожидаемое исполнение местного бюджета по источникам внутреннего финансирования дефицита местного бюджета в 2025 году</t>
  </si>
  <si>
    <t>Уточненный план              на 2025 год,                        тыс. руб.</t>
  </si>
  <si>
    <t>Ожидаемое исполнение      за 2025 год,                           тыс. руб.</t>
  </si>
  <si>
    <t>Трансферты поступят в соответствии с фактической потребностью для исполнения расходных обязательств</t>
  </si>
  <si>
    <t xml:space="preserve">Трансферты поступят в соответствии с фактической потребностью для исполнения расходных обязательств </t>
  </si>
  <si>
    <t>Уточненный план                    на 2025 год, тыс. руб.</t>
  </si>
  <si>
    <t>не все сотрудники пользовались  запланированным льготным проездом</t>
  </si>
  <si>
    <t xml:space="preserve">Исполнено по фактическим расходам. Получатель - 1 чел.  с.Оксино 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</si>
</sst>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\ ##0"/>
    <numFmt numFmtId="166" formatCode="#\ ##0.0"/>
    <numFmt numFmtId="167" formatCode="#,##0.0"/>
    <numFmt numFmtId="168" formatCode="#,##0.0\ _₽"/>
  </numFmts>
  <fonts count="33">
    <font>
      <sz val="10"/>
      <color theme="1"/>
      <name val="Arial Cyr"/>
    </font>
    <font>
      <sz val="10"/>
      <name val="Arial Cyr"/>
    </font>
    <font>
      <sz val="8"/>
      <name val="Arial Cy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</font>
    <font>
      <sz val="10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2"/>
      <name val="Arial Cy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2"/>
      <name val="Arial Cyr"/>
    </font>
    <font>
      <b/>
      <sz val="8"/>
      <name val="Arial Cyr"/>
    </font>
    <font>
      <sz val="9"/>
      <color rgb="FF0070C0"/>
      <name val="Times New Roman"/>
      <family val="1"/>
      <charset val="204"/>
    </font>
    <font>
      <sz val="9"/>
      <name val="Arial Cyr"/>
    </font>
    <font>
      <u/>
      <sz val="10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405965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2" fillId="0" borderId="0"/>
  </cellStyleXfs>
  <cellXfs count="26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top"/>
    </xf>
    <xf numFmtId="0" fontId="8" fillId="0" borderId="0" xfId="0" applyFont="1"/>
    <xf numFmtId="165" fontId="3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164" fontId="9" fillId="0" borderId="4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11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3" borderId="8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justify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2" borderId="1" xfId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6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2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0" fontId="5" fillId="3" borderId="1" xfId="0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/>
      <protection locked="0"/>
    </xf>
    <xf numFmtId="166" fontId="7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top"/>
      <protection locked="0"/>
    </xf>
    <xf numFmtId="49" fontId="7" fillId="3" borderId="1" xfId="0" quotePrefix="1" applyNumberFormat="1" applyFont="1" applyFill="1" applyBorder="1" applyAlignment="1" applyProtection="1">
      <alignment horizontal="center" vertical="top"/>
      <protection locked="0"/>
    </xf>
    <xf numFmtId="49" fontId="5" fillId="3" borderId="1" xfId="0" applyNumberFormat="1" applyFont="1" applyFill="1" applyBorder="1" applyAlignment="1" applyProtection="1">
      <alignment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6" fontId="3" fillId="3" borderId="1" xfId="0" applyNumberFormat="1" applyFont="1" applyFill="1" applyBorder="1" applyAlignment="1" applyProtection="1">
      <alignment horizontal="center" vertical="top"/>
      <protection locked="0"/>
    </xf>
    <xf numFmtId="49" fontId="3" fillId="3" borderId="1" xfId="0" quotePrefix="1" applyNumberFormat="1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49" fontId="15" fillId="3" borderId="1" xfId="0" applyNumberFormat="1" applyFont="1" applyFill="1" applyBorder="1" applyAlignment="1" applyProtection="1">
      <alignment vertical="top" wrapText="1"/>
      <protection locked="0"/>
    </xf>
    <xf numFmtId="49" fontId="14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1" xfId="0" applyNumberFormat="1" applyFont="1" applyFill="1" applyBorder="1" applyAlignment="1" applyProtection="1">
      <alignment horizontal="center" vertical="top"/>
      <protection locked="0"/>
    </xf>
    <xf numFmtId="166" fontId="14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vertical="justify" wrapText="1"/>
    </xf>
    <xf numFmtId="0" fontId="3" fillId="3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vertical="justify" wrapText="1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49" fontId="3" fillId="3" borderId="0" xfId="0" applyNumberFormat="1" applyFont="1" applyFill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0" fontId="0" fillId="3" borderId="0" xfId="0" applyFill="1"/>
    <xf numFmtId="49" fontId="5" fillId="0" borderId="1" xfId="0" applyNumberFormat="1" applyFont="1" applyBorder="1" applyAlignment="1" applyProtection="1">
      <alignment vertical="top" wrapText="1"/>
      <protection locked="0"/>
    </xf>
    <xf numFmtId="49" fontId="4" fillId="0" borderId="1" xfId="0" applyNumberFormat="1" applyFont="1" applyBorder="1" applyAlignment="1" applyProtection="1">
      <alignment vertical="top" wrapText="1"/>
      <protection locked="0"/>
    </xf>
    <xf numFmtId="0" fontId="7" fillId="3" borderId="0" xfId="0" applyFont="1" applyFill="1" applyAlignment="1">
      <alignment horizontal="center" vertical="top"/>
    </xf>
    <xf numFmtId="49" fontId="4" fillId="3" borderId="1" xfId="2" applyNumberFormat="1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vertical="top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3" borderId="0" xfId="0" applyFont="1" applyFill="1"/>
    <xf numFmtId="0" fontId="0" fillId="0" borderId="0" xfId="0" applyAlignment="1">
      <alignment horizontal="right"/>
    </xf>
    <xf numFmtId="0" fontId="20" fillId="0" borderId="0" xfId="0" applyFont="1"/>
    <xf numFmtId="0" fontId="4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 applyProtection="1">
      <alignment horizontal="center" vertical="top"/>
      <protection locked="0"/>
    </xf>
    <xf numFmtId="49" fontId="7" fillId="4" borderId="5" xfId="0" applyNumberFormat="1" applyFont="1" applyFill="1" applyBorder="1" applyAlignment="1" applyProtection="1">
      <alignment horizontal="center" vertical="top"/>
      <protection locked="0"/>
    </xf>
    <xf numFmtId="167" fontId="3" fillId="4" borderId="5" xfId="0" applyNumberFormat="1" applyFont="1" applyFill="1" applyBorder="1" applyAlignment="1" applyProtection="1">
      <alignment horizontal="center" vertical="top"/>
      <protection locked="0"/>
    </xf>
    <xf numFmtId="0" fontId="22" fillId="0" borderId="0" xfId="0" applyFont="1"/>
    <xf numFmtId="0" fontId="23" fillId="0" borderId="0" xfId="0" applyFont="1"/>
    <xf numFmtId="0" fontId="5" fillId="0" borderId="5" xfId="0" applyFont="1" applyBorder="1" applyAlignment="1">
      <alignment vertical="justify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 applyProtection="1">
      <alignment horizontal="center" vertical="top"/>
      <protection locked="0"/>
    </xf>
    <xf numFmtId="167" fontId="3" fillId="0" borderId="5" xfId="0" applyNumberFormat="1" applyFont="1" applyFill="1" applyBorder="1" applyAlignment="1" applyProtection="1">
      <alignment horizontal="center" vertical="top"/>
      <protection locked="0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 applyProtection="1">
      <alignment vertical="top" wrapText="1"/>
      <protection locked="0"/>
    </xf>
    <xf numFmtId="166" fontId="3" fillId="3" borderId="5" xfId="0" applyNumberFormat="1" applyFont="1" applyFill="1" applyBorder="1" applyAlignment="1" applyProtection="1">
      <alignment horizontal="center" vertical="top"/>
      <protection locked="0"/>
    </xf>
    <xf numFmtId="49" fontId="5" fillId="0" borderId="5" xfId="0" applyNumberFormat="1" applyFont="1" applyFill="1" applyBorder="1" applyAlignment="1" applyProtection="1">
      <alignment vertical="top" wrapText="1"/>
      <protection locked="0"/>
    </xf>
    <xf numFmtId="0" fontId="3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Fill="1" applyBorder="1" applyAlignment="1" applyProtection="1">
      <alignment vertical="top" wrapText="1"/>
      <protection locked="0"/>
    </xf>
    <xf numFmtId="0" fontId="7" fillId="0" borderId="5" xfId="0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 applyProtection="1">
      <alignment horizontal="center" vertical="top" wrapText="1"/>
      <protection locked="0"/>
    </xf>
    <xf numFmtId="167" fontId="7" fillId="0" borderId="5" xfId="0" applyNumberFormat="1" applyFont="1" applyFill="1" applyBorder="1" applyAlignment="1" applyProtection="1">
      <alignment horizontal="center" vertical="top"/>
      <protection locked="0"/>
    </xf>
    <xf numFmtId="49" fontId="3" fillId="0" borderId="5" xfId="0" quotePrefix="1" applyNumberFormat="1" applyFont="1" applyFill="1" applyBorder="1" applyAlignment="1" applyProtection="1">
      <alignment horizontal="center" vertical="top"/>
      <protection locked="0"/>
    </xf>
    <xf numFmtId="49" fontId="3" fillId="0" borderId="5" xfId="0" applyNumberFormat="1" applyFont="1" applyFill="1" applyBorder="1" applyAlignment="1" applyProtection="1">
      <alignment horizontal="center" vertical="top"/>
      <protection locked="0"/>
    </xf>
    <xf numFmtId="49" fontId="4" fillId="3" borderId="5" xfId="0" applyNumberFormat="1" applyFont="1" applyFill="1" applyBorder="1" applyAlignment="1" applyProtection="1">
      <alignment vertical="top" wrapText="1"/>
      <protection locked="0"/>
    </xf>
    <xf numFmtId="49" fontId="7" fillId="3" borderId="5" xfId="0" applyNumberFormat="1" applyFont="1" applyFill="1" applyBorder="1" applyAlignment="1" applyProtection="1">
      <alignment horizontal="center" vertical="top"/>
      <protection locked="0"/>
    </xf>
    <xf numFmtId="49" fontId="7" fillId="4" borderId="5" xfId="0" applyNumberFormat="1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>
      <alignment vertical="top" wrapText="1"/>
    </xf>
    <xf numFmtId="166" fontId="7" fillId="3" borderId="5" xfId="0" applyNumberFormat="1" applyFont="1" applyFill="1" applyBorder="1" applyAlignment="1" applyProtection="1">
      <alignment horizontal="center" vertical="top"/>
      <protection locked="0"/>
    </xf>
    <xf numFmtId="166" fontId="19" fillId="0" borderId="0" xfId="0" applyNumberFormat="1" applyFont="1" applyBorder="1" applyAlignment="1" applyProtection="1">
      <alignment horizontal="center" vertical="top"/>
      <protection locked="0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top"/>
    </xf>
    <xf numFmtId="166" fontId="3" fillId="4" borderId="1" xfId="0" applyNumberFormat="1" applyFont="1" applyFill="1" applyBorder="1" applyAlignment="1" applyProtection="1">
      <alignment horizontal="center" vertical="top"/>
      <protection locked="0"/>
    </xf>
    <xf numFmtId="164" fontId="5" fillId="4" borderId="2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top"/>
    </xf>
    <xf numFmtId="166" fontId="5" fillId="3" borderId="1" xfId="0" applyNumberFormat="1" applyFont="1" applyFill="1" applyBorder="1" applyAlignment="1" applyProtection="1">
      <alignment horizontal="center" vertical="top"/>
      <protection locked="0"/>
    </xf>
    <xf numFmtId="166" fontId="4" fillId="3" borderId="1" xfId="0" applyNumberFormat="1" applyFont="1" applyFill="1" applyBorder="1" applyAlignment="1" applyProtection="1">
      <alignment horizontal="center" vertical="top"/>
      <protection locked="0"/>
    </xf>
    <xf numFmtId="166" fontId="5" fillId="0" borderId="1" xfId="0" applyNumberFormat="1" applyFont="1" applyBorder="1" applyAlignment="1" applyProtection="1">
      <alignment horizontal="center" vertical="top"/>
      <protection locked="0"/>
    </xf>
    <xf numFmtId="166" fontId="5" fillId="3" borderId="5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vertical="justify" wrapText="1"/>
    </xf>
    <xf numFmtId="0" fontId="4" fillId="0" borderId="5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64" fontId="4" fillId="2" borderId="5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0" fontId="0" fillId="0" borderId="0" xfId="0" applyBorder="1" applyAlignment="1">
      <alignment wrapText="1"/>
    </xf>
    <xf numFmtId="0" fontId="5" fillId="3" borderId="1" xfId="0" applyNumberFormat="1" applyFont="1" applyFill="1" applyBorder="1" applyAlignment="1" applyProtection="1">
      <alignment vertical="top" wrapText="1"/>
      <protection locked="0"/>
    </xf>
    <xf numFmtId="49" fontId="5" fillId="4" borderId="5" xfId="0" applyNumberFormat="1" applyFont="1" applyFill="1" applyBorder="1" applyAlignment="1" applyProtection="1">
      <alignment vertical="top" wrapText="1"/>
      <protection locked="0"/>
    </xf>
    <xf numFmtId="49" fontId="5" fillId="4" borderId="5" xfId="0" applyNumberFormat="1" applyFont="1" applyFill="1" applyBorder="1" applyAlignment="1" applyProtection="1">
      <alignment horizontal="center" vertical="top" wrapText="1"/>
      <protection locked="0"/>
    </xf>
    <xf numFmtId="49" fontId="5" fillId="4" borderId="5" xfId="0" applyNumberFormat="1" applyFont="1" applyFill="1" applyBorder="1" applyAlignment="1" applyProtection="1">
      <alignment horizontal="center" vertical="top"/>
      <protection locked="0"/>
    </xf>
    <xf numFmtId="167" fontId="5" fillId="4" borderId="5" xfId="0" applyNumberFormat="1" applyFont="1" applyFill="1" applyBorder="1" applyAlignment="1" applyProtection="1">
      <alignment horizontal="center" vertical="top"/>
      <protection locked="0"/>
    </xf>
    <xf numFmtId="49" fontId="4" fillId="4" borderId="5" xfId="0" applyNumberFormat="1" applyFont="1" applyFill="1" applyBorder="1" applyAlignment="1" applyProtection="1">
      <alignment horizontal="center" vertical="top"/>
      <protection locked="0"/>
    </xf>
    <xf numFmtId="167" fontId="5" fillId="0" borderId="5" xfId="0" applyNumberFormat="1" applyFont="1" applyFill="1" applyBorder="1" applyAlignment="1" applyProtection="1">
      <alignment horizontal="center" vertical="top"/>
      <protection locked="0"/>
    </xf>
    <xf numFmtId="0" fontId="25" fillId="4" borderId="5" xfId="0" applyFont="1" applyFill="1" applyBorder="1" applyAlignment="1">
      <alignment vertical="top" wrapText="1"/>
    </xf>
    <xf numFmtId="0" fontId="25" fillId="4" borderId="0" xfId="0" applyFont="1" applyFill="1" applyAlignment="1">
      <alignment vertical="top" wrapText="1"/>
    </xf>
    <xf numFmtId="165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6" fillId="0" borderId="0" xfId="0" applyFont="1" applyAlignment="1">
      <alignment vertical="top" wrapText="1"/>
    </xf>
    <xf numFmtId="164" fontId="5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top"/>
    </xf>
    <xf numFmtId="164" fontId="4" fillId="4" borderId="5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 applyProtection="1">
      <alignment horizontal="center" vertical="top"/>
      <protection locked="0"/>
    </xf>
    <xf numFmtId="164" fontId="3" fillId="3" borderId="5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49" fontId="27" fillId="3" borderId="1" xfId="0" applyNumberFormat="1" applyFont="1" applyFill="1" applyBorder="1" applyAlignment="1" applyProtection="1">
      <alignment horizontal="center" vertical="top"/>
      <protection locked="0"/>
    </xf>
    <xf numFmtId="166" fontId="4" fillId="3" borderId="5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0" fontId="28" fillId="0" borderId="0" xfId="0" applyFont="1"/>
    <xf numFmtId="164" fontId="5" fillId="0" borderId="5" xfId="0" applyNumberFormat="1" applyFont="1" applyFill="1" applyBorder="1" applyAlignment="1">
      <alignment vertical="center" wrapText="1"/>
    </xf>
    <xf numFmtId="164" fontId="30" fillId="0" borderId="5" xfId="0" applyNumberFormat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center" vertical="center"/>
    </xf>
    <xf numFmtId="164" fontId="24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left" vertical="top" wrapText="1"/>
    </xf>
    <xf numFmtId="164" fontId="30" fillId="2" borderId="1" xfId="0" applyNumberFormat="1" applyFont="1" applyFill="1" applyBorder="1" applyAlignment="1">
      <alignment horizontal="center" vertical="top"/>
    </xf>
    <xf numFmtId="164" fontId="31" fillId="3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left" vertical="top" wrapText="1"/>
    </xf>
    <xf numFmtId="164" fontId="30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30" fillId="0" borderId="5" xfId="0" applyNumberFormat="1" applyFont="1" applyBorder="1" applyAlignment="1">
      <alignment horizontal="left" vertical="top" wrapText="1"/>
    </xf>
    <xf numFmtId="164" fontId="4" fillId="0" borderId="5" xfId="0" applyNumberFormat="1" applyFont="1" applyFill="1" applyBorder="1"/>
    <xf numFmtId="164" fontId="5" fillId="0" borderId="5" xfId="0" applyNumberFormat="1" applyFont="1" applyFill="1" applyBorder="1"/>
    <xf numFmtId="166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6" fontId="3" fillId="3" borderId="1" xfId="0" applyNumberFormat="1" applyFont="1" applyFill="1" applyBorder="1" applyAlignment="1" applyProtection="1">
      <alignment horizontal="left" vertical="top" wrapText="1"/>
      <protection locked="0"/>
    </xf>
    <xf numFmtId="166" fontId="5" fillId="3" borderId="1" xfId="0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Fill="1" applyBorder="1" applyAlignment="1">
      <alignment vertical="top" wrapText="1"/>
    </xf>
    <xf numFmtId="164" fontId="4" fillId="0" borderId="5" xfId="0" applyNumberFormat="1" applyFont="1" applyFill="1" applyBorder="1" applyAlignment="1">
      <alignment vertical="top"/>
    </xf>
    <xf numFmtId="0" fontId="5" fillId="0" borderId="5" xfId="3" applyFont="1" applyBorder="1" applyAlignment="1">
      <alignment horizontal="center" vertical="center" wrapText="1"/>
    </xf>
    <xf numFmtId="0" fontId="3" fillId="0" borderId="0" xfId="0" applyFont="1" applyAlignment="1">
      <alignment horizontal="right" vertical="justify" wrapText="1"/>
    </xf>
    <xf numFmtId="0" fontId="1" fillId="0" borderId="0" xfId="0" applyFont="1" applyAlignment="1">
      <alignment horizontal="right" vertical="justify" wrapText="1"/>
    </xf>
    <xf numFmtId="0" fontId="2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 applyProtection="1">
      <alignment horizontal="center" vertical="center" wrapText="1"/>
      <protection locked="0"/>
    </xf>
    <xf numFmtId="0" fontId="29" fillId="3" borderId="1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wrapText="1"/>
    </xf>
    <xf numFmtId="49" fontId="5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1" xfId="0" applyNumberFormat="1" applyFont="1" applyFill="1" applyBorder="1" applyAlignment="1">
      <alignment horizontal="center" textRotation="90" wrapText="1"/>
    </xf>
    <xf numFmtId="49" fontId="5" fillId="3" borderId="1" xfId="0" applyNumberFormat="1" applyFont="1" applyFill="1" applyBorder="1" applyAlignment="1">
      <alignment horizontal="center" textRotation="90"/>
    </xf>
    <xf numFmtId="0" fontId="0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32" fillId="0" borderId="0" xfId="3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Обычный" xfId="0" builtinId="0"/>
    <cellStyle name="Обычный 2" xfId="1"/>
    <cellStyle name="Обычный_месячный декабрь" xfId="3"/>
    <cellStyle name="Обычный_Приложение № 3- расход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7"/>
  <sheetViews>
    <sheetView tabSelected="1" zoomScale="90" zoomScaleNormal="90" workbookViewId="0">
      <selection activeCell="B45" sqref="B45"/>
    </sheetView>
  </sheetViews>
  <sheetFormatPr defaultColWidth="9" defaultRowHeight="12.75"/>
  <cols>
    <col min="1" max="1" width="24.28515625" customWidth="1"/>
    <col min="2" max="2" width="55.28515625" customWidth="1"/>
    <col min="3" max="5" width="14.140625" style="25" customWidth="1"/>
    <col min="6" max="6" width="32.85546875" customWidth="1"/>
    <col min="7" max="7" width="9" hidden="1" customWidth="1"/>
    <col min="12" max="12" width="8.85546875" customWidth="1"/>
  </cols>
  <sheetData>
    <row r="1" spans="1:10" s="25" customFormat="1" ht="15" customHeight="1">
      <c r="A1" s="243"/>
      <c r="B1" s="244"/>
      <c r="C1" s="244"/>
      <c r="D1" s="244"/>
      <c r="E1" s="244"/>
      <c r="F1" s="244"/>
      <c r="G1" s="244"/>
    </row>
    <row r="2" spans="1:10" ht="15.75" customHeight="1">
      <c r="A2" s="245" t="s">
        <v>489</v>
      </c>
      <c r="B2" s="245"/>
      <c r="C2" s="245"/>
      <c r="D2" s="245"/>
      <c r="E2" s="245"/>
      <c r="F2" s="245"/>
    </row>
    <row r="3" spans="1:10" ht="11.25" customHeight="1">
      <c r="A3" s="1"/>
      <c r="B3" s="2"/>
      <c r="C3" s="2"/>
      <c r="D3" s="2"/>
      <c r="E3" s="2"/>
      <c r="F3" s="2"/>
    </row>
    <row r="4" spans="1:10" ht="11.1" customHeight="1">
      <c r="A4" s="246" t="s">
        <v>0</v>
      </c>
      <c r="B4" s="247" t="s">
        <v>1</v>
      </c>
      <c r="C4" s="251" t="s">
        <v>487</v>
      </c>
      <c r="D4" s="253" t="s">
        <v>488</v>
      </c>
      <c r="E4" s="254" t="s">
        <v>485</v>
      </c>
      <c r="F4" s="249" t="s">
        <v>486</v>
      </c>
    </row>
    <row r="5" spans="1:10" ht="46.5" customHeight="1">
      <c r="A5" s="246"/>
      <c r="B5" s="248"/>
      <c r="C5" s="252"/>
      <c r="D5" s="253"/>
      <c r="E5" s="254"/>
      <c r="F5" s="250"/>
      <c r="H5" s="3"/>
    </row>
    <row r="6" spans="1:10">
      <c r="A6" s="4" t="s">
        <v>2</v>
      </c>
      <c r="B6" s="5" t="s">
        <v>3</v>
      </c>
      <c r="C6" s="6">
        <f>C7+C34+C37+C26+C46+C14+C20+C49</f>
        <v>6161.4999999999991</v>
      </c>
      <c r="D6" s="6">
        <f>D7+D34+D37+D26+D46+D14+D20+D49</f>
        <v>4055.9</v>
      </c>
      <c r="E6" s="6">
        <f>E7+E34+E37+E26+E46+E14+E20+E49</f>
        <v>5439.7000000000007</v>
      </c>
      <c r="F6" s="6"/>
    </row>
    <row r="7" spans="1:10">
      <c r="A7" s="4" t="s">
        <v>4</v>
      </c>
      <c r="B7" s="5" t="s">
        <v>5</v>
      </c>
      <c r="C7" s="6">
        <f>C8</f>
        <v>1805</v>
      </c>
      <c r="D7" s="6">
        <f>D8</f>
        <v>1305.8999999999999</v>
      </c>
      <c r="E7" s="6">
        <f>E8</f>
        <v>1950</v>
      </c>
      <c r="F7" s="6"/>
      <c r="G7" s="7"/>
    </row>
    <row r="8" spans="1:10">
      <c r="A8" s="8" t="s">
        <v>6</v>
      </c>
      <c r="B8" s="9" t="s">
        <v>7</v>
      </c>
      <c r="C8" s="10">
        <v>1805</v>
      </c>
      <c r="D8" s="191">
        <f>SUM(D9+D10+D11+D13+D12)</f>
        <v>1305.8999999999999</v>
      </c>
      <c r="E8" s="191">
        <f>SUM(E9+E10+E11+E13+E12)</f>
        <v>1950</v>
      </c>
      <c r="F8" s="191"/>
    </row>
    <row r="9" spans="1:10" s="25" customFormat="1" ht="159" customHeight="1">
      <c r="A9" s="189" t="s">
        <v>464</v>
      </c>
      <c r="B9" s="190" t="s">
        <v>465</v>
      </c>
      <c r="C9" s="191">
        <v>0</v>
      </c>
      <c r="D9" s="191">
        <v>724.1</v>
      </c>
      <c r="E9" s="191">
        <v>1118.2</v>
      </c>
      <c r="F9" s="234" t="s">
        <v>491</v>
      </c>
    </row>
    <row r="10" spans="1:10" s="25" customFormat="1" ht="39.75" customHeight="1">
      <c r="A10" s="192" t="s">
        <v>466</v>
      </c>
      <c r="B10" s="190" t="s">
        <v>467</v>
      </c>
      <c r="C10" s="191">
        <v>0</v>
      </c>
      <c r="D10" s="191">
        <v>530</v>
      </c>
      <c r="E10" s="191">
        <v>780</v>
      </c>
      <c r="F10" s="220" t="s">
        <v>490</v>
      </c>
    </row>
    <row r="11" spans="1:10" s="25" customFormat="1" ht="319.5" customHeight="1">
      <c r="A11" s="193" t="s">
        <v>468</v>
      </c>
      <c r="B11" s="196" t="s">
        <v>469</v>
      </c>
      <c r="C11" s="195">
        <v>0</v>
      </c>
      <c r="D11" s="195">
        <v>38.799999999999997</v>
      </c>
      <c r="E11" s="195">
        <v>38.799999999999997</v>
      </c>
      <c r="F11" s="219" t="s">
        <v>490</v>
      </c>
    </row>
    <row r="12" spans="1:10" s="25" customFormat="1" ht="236.25" customHeight="1">
      <c r="A12" s="193" t="s">
        <v>471</v>
      </c>
      <c r="B12" s="194" t="s">
        <v>484</v>
      </c>
      <c r="C12" s="195"/>
      <c r="D12" s="195">
        <v>8.3000000000000007</v>
      </c>
      <c r="E12" s="195">
        <v>8.3000000000000007</v>
      </c>
      <c r="F12" s="219" t="s">
        <v>490</v>
      </c>
      <c r="J12" s="218"/>
    </row>
    <row r="13" spans="1:10" s="25" customFormat="1" ht="120.75" customHeight="1">
      <c r="A13" s="203" t="s">
        <v>470</v>
      </c>
      <c r="B13" s="196" t="s">
        <v>483</v>
      </c>
      <c r="C13" s="195">
        <v>0</v>
      </c>
      <c r="D13" s="195">
        <v>4.7</v>
      </c>
      <c r="E13" s="195">
        <v>4.7</v>
      </c>
      <c r="F13" s="219" t="s">
        <v>490</v>
      </c>
    </row>
    <row r="14" spans="1:10" ht="25.5">
      <c r="A14" s="12" t="s">
        <v>8</v>
      </c>
      <c r="B14" s="13" t="s">
        <v>9</v>
      </c>
      <c r="C14" s="14">
        <f>C15</f>
        <v>473.40000000000003</v>
      </c>
      <c r="D14" s="197">
        <f>D15</f>
        <v>370.1</v>
      </c>
      <c r="E14" s="197">
        <f>E15</f>
        <v>513.19999999999993</v>
      </c>
      <c r="F14" s="197"/>
    </row>
    <row r="15" spans="1:10" ht="27" customHeight="1">
      <c r="A15" s="15" t="s">
        <v>10</v>
      </c>
      <c r="B15" s="16" t="s">
        <v>11</v>
      </c>
      <c r="C15" s="17">
        <f>SUM(C16:C19)</f>
        <v>473.40000000000003</v>
      </c>
      <c r="D15" s="198">
        <f>SUM(D16:D19)</f>
        <v>370.1</v>
      </c>
      <c r="E15" s="198">
        <f>SUM(E16:E19)</f>
        <v>513.19999999999993</v>
      </c>
      <c r="F15" s="198"/>
    </row>
    <row r="16" spans="1:10" ht="78" customHeight="1">
      <c r="A16" s="15" t="s">
        <v>12</v>
      </c>
      <c r="B16" s="18" t="s">
        <v>13</v>
      </c>
      <c r="C16" s="11">
        <v>252.2</v>
      </c>
      <c r="D16" s="191">
        <v>187.3</v>
      </c>
      <c r="E16" s="191">
        <v>260.89999999999998</v>
      </c>
      <c r="F16" s="221" t="s">
        <v>492</v>
      </c>
    </row>
    <row r="17" spans="1:7" ht="90" customHeight="1">
      <c r="A17" s="15" t="s">
        <v>14</v>
      </c>
      <c r="B17" s="16" t="s">
        <v>15</v>
      </c>
      <c r="C17" s="11">
        <v>1.3</v>
      </c>
      <c r="D17" s="191">
        <v>1.1000000000000001</v>
      </c>
      <c r="E17" s="191">
        <v>1.4</v>
      </c>
      <c r="F17" s="221" t="s">
        <v>492</v>
      </c>
    </row>
    <row r="18" spans="1:7" ht="93" customHeight="1">
      <c r="A18" s="15" t="s">
        <v>16</v>
      </c>
      <c r="B18" s="18" t="s">
        <v>17</v>
      </c>
      <c r="C18" s="11">
        <v>259.10000000000002</v>
      </c>
      <c r="D18" s="191">
        <v>200.8</v>
      </c>
      <c r="E18" s="191">
        <v>272.3</v>
      </c>
      <c r="F18" s="221" t="s">
        <v>492</v>
      </c>
    </row>
    <row r="19" spans="1:7" ht="77.25" customHeight="1">
      <c r="A19" s="15" t="s">
        <v>18</v>
      </c>
      <c r="B19" s="16" t="s">
        <v>19</v>
      </c>
      <c r="C19" s="11">
        <v>-39.200000000000003</v>
      </c>
      <c r="D19" s="191">
        <v>-19.100000000000001</v>
      </c>
      <c r="E19" s="191">
        <v>-21.4</v>
      </c>
      <c r="F19" s="221" t="s">
        <v>492</v>
      </c>
    </row>
    <row r="20" spans="1:7">
      <c r="A20" s="12" t="s">
        <v>20</v>
      </c>
      <c r="B20" s="13" t="s">
        <v>21</v>
      </c>
      <c r="C20" s="14">
        <f>C21+C24</f>
        <v>2360.1999999999998</v>
      </c>
      <c r="D20" s="197">
        <f>D21+D24</f>
        <v>1467.8000000000002</v>
      </c>
      <c r="E20" s="197">
        <f>E21+E24</f>
        <v>1516.6000000000001</v>
      </c>
      <c r="F20" s="197"/>
    </row>
    <row r="21" spans="1:7" ht="25.5">
      <c r="A21" s="12" t="s">
        <v>22</v>
      </c>
      <c r="B21" s="13" t="s">
        <v>23</v>
      </c>
      <c r="C21" s="14">
        <f>C22+C23</f>
        <v>360.2</v>
      </c>
      <c r="D21" s="197">
        <f>D22+D23</f>
        <v>242.89999999999998</v>
      </c>
      <c r="E21" s="197">
        <f>E22+E23</f>
        <v>291.7</v>
      </c>
      <c r="F21" s="197"/>
    </row>
    <row r="22" spans="1:7" ht="25.5">
      <c r="A22" s="8" t="s">
        <v>24</v>
      </c>
      <c r="B22" s="16" t="s">
        <v>25</v>
      </c>
      <c r="C22" s="11">
        <v>250.7</v>
      </c>
      <c r="D22" s="191">
        <v>209.6</v>
      </c>
      <c r="E22" s="191">
        <v>250.7</v>
      </c>
      <c r="F22" s="191"/>
      <c r="G22" s="19"/>
    </row>
    <row r="23" spans="1:7" ht="52.9" customHeight="1">
      <c r="A23" s="8" t="s">
        <v>26</v>
      </c>
      <c r="B23" s="20" t="s">
        <v>27</v>
      </c>
      <c r="C23" s="17">
        <v>109.5</v>
      </c>
      <c r="D23" s="198">
        <v>33.299999999999997</v>
      </c>
      <c r="E23" s="198">
        <v>41</v>
      </c>
      <c r="F23" s="222" t="s">
        <v>493</v>
      </c>
    </row>
    <row r="24" spans="1:7">
      <c r="A24" s="21" t="s">
        <v>28</v>
      </c>
      <c r="B24" s="22" t="s">
        <v>29</v>
      </c>
      <c r="C24" s="6">
        <f>C25</f>
        <v>2000</v>
      </c>
      <c r="D24" s="177">
        <f>D25</f>
        <v>1224.9000000000001</v>
      </c>
      <c r="E24" s="177">
        <f>E25</f>
        <v>1224.9000000000001</v>
      </c>
      <c r="F24" s="177"/>
    </row>
    <row r="25" spans="1:7" ht="63.75">
      <c r="A25" s="168" t="s">
        <v>30</v>
      </c>
      <c r="B25" s="23" t="s">
        <v>29</v>
      </c>
      <c r="C25" s="24">
        <v>2000</v>
      </c>
      <c r="D25" s="199">
        <v>1224.9000000000001</v>
      </c>
      <c r="E25" s="199">
        <v>1224.9000000000001</v>
      </c>
      <c r="F25" s="221" t="s">
        <v>497</v>
      </c>
    </row>
    <row r="26" spans="1:7">
      <c r="A26" s="21" t="s">
        <v>31</v>
      </c>
      <c r="B26" s="5" t="s">
        <v>32</v>
      </c>
      <c r="C26" s="6">
        <f>C27+C29</f>
        <v>146.6</v>
      </c>
      <c r="D26" s="177">
        <f>D27+D29</f>
        <v>65.100000000000009</v>
      </c>
      <c r="E26" s="177">
        <f>E27+E29</f>
        <v>109.6</v>
      </c>
      <c r="F26" s="177"/>
      <c r="G26" s="25"/>
    </row>
    <row r="27" spans="1:7">
      <c r="A27" s="21" t="s">
        <v>33</v>
      </c>
      <c r="B27" s="5" t="s">
        <v>34</v>
      </c>
      <c r="C27" s="6">
        <f>C28</f>
        <v>23</v>
      </c>
      <c r="D27" s="177">
        <f>D28</f>
        <v>10.199999999999999</v>
      </c>
      <c r="E27" s="177">
        <f>E28</f>
        <v>23</v>
      </c>
      <c r="F27" s="177"/>
      <c r="G27" s="25"/>
    </row>
    <row r="28" spans="1:7" ht="40.5" customHeight="1">
      <c r="A28" s="8" t="s">
        <v>35</v>
      </c>
      <c r="B28" s="20" t="s">
        <v>36</v>
      </c>
      <c r="C28" s="17">
        <v>23</v>
      </c>
      <c r="D28" s="198">
        <v>10.199999999999999</v>
      </c>
      <c r="E28" s="198">
        <v>23</v>
      </c>
      <c r="F28" s="198"/>
      <c r="G28" s="25"/>
    </row>
    <row r="29" spans="1:7">
      <c r="A29" s="21" t="s">
        <v>37</v>
      </c>
      <c r="B29" s="5" t="s">
        <v>38</v>
      </c>
      <c r="C29" s="6">
        <f>C30+C32</f>
        <v>123.6</v>
      </c>
      <c r="D29" s="177">
        <f>D30+D32</f>
        <v>54.900000000000006</v>
      </c>
      <c r="E29" s="177">
        <f>E30+E32</f>
        <v>86.6</v>
      </c>
      <c r="F29" s="177"/>
      <c r="G29" s="25"/>
    </row>
    <row r="30" spans="1:7">
      <c r="A30" s="8" t="s">
        <v>39</v>
      </c>
      <c r="B30" s="20" t="s">
        <v>40</v>
      </c>
      <c r="C30" s="10">
        <f>C31</f>
        <v>56.6</v>
      </c>
      <c r="D30" s="178">
        <f>D31</f>
        <v>40.200000000000003</v>
      </c>
      <c r="E30" s="178">
        <f>E31</f>
        <v>56.6</v>
      </c>
      <c r="F30" s="178"/>
      <c r="G30" s="25"/>
    </row>
    <row r="31" spans="1:7" ht="27.75" customHeight="1">
      <c r="A31" s="26" t="s">
        <v>41</v>
      </c>
      <c r="B31" s="20" t="s">
        <v>42</v>
      </c>
      <c r="C31" s="17">
        <v>56.6</v>
      </c>
      <c r="D31" s="198">
        <v>40.200000000000003</v>
      </c>
      <c r="E31" s="198">
        <v>56.6</v>
      </c>
      <c r="F31" s="198"/>
      <c r="G31" s="25"/>
    </row>
    <row r="32" spans="1:7">
      <c r="A32" s="26" t="s">
        <v>43</v>
      </c>
      <c r="B32" s="20" t="s">
        <v>44</v>
      </c>
      <c r="C32" s="10">
        <f>C33</f>
        <v>67</v>
      </c>
      <c r="D32" s="178">
        <f>D33</f>
        <v>14.7</v>
      </c>
      <c r="E32" s="178">
        <f>E33</f>
        <v>30</v>
      </c>
      <c r="F32" s="178"/>
      <c r="G32" s="25"/>
    </row>
    <row r="33" spans="1:7" ht="27.75" customHeight="1">
      <c r="A33" s="26" t="s">
        <v>45</v>
      </c>
      <c r="B33" s="20" t="s">
        <v>46</v>
      </c>
      <c r="C33" s="17">
        <v>67</v>
      </c>
      <c r="D33" s="198">
        <v>14.7</v>
      </c>
      <c r="E33" s="198">
        <v>30</v>
      </c>
      <c r="F33" s="222" t="s">
        <v>494</v>
      </c>
      <c r="G33" s="25"/>
    </row>
    <row r="34" spans="1:7">
      <c r="A34" s="27" t="s">
        <v>47</v>
      </c>
      <c r="B34" s="22" t="s">
        <v>48</v>
      </c>
      <c r="C34" s="6">
        <f t="shared" ref="C34:E35" si="0">C35</f>
        <v>3</v>
      </c>
      <c r="D34" s="177">
        <f t="shared" si="0"/>
        <v>2.6</v>
      </c>
      <c r="E34" s="177">
        <f t="shared" si="0"/>
        <v>3</v>
      </c>
      <c r="F34" s="177"/>
      <c r="G34" s="25"/>
    </row>
    <row r="35" spans="1:7" ht="38.25">
      <c r="A35" s="28" t="s">
        <v>49</v>
      </c>
      <c r="B35" s="20" t="s">
        <v>50</v>
      </c>
      <c r="C35" s="10">
        <f t="shared" si="0"/>
        <v>3</v>
      </c>
      <c r="D35" s="178">
        <f t="shared" si="0"/>
        <v>2.6</v>
      </c>
      <c r="E35" s="178">
        <f t="shared" si="0"/>
        <v>3</v>
      </c>
      <c r="F35" s="178"/>
      <c r="G35" s="25"/>
    </row>
    <row r="36" spans="1:7" ht="53.45" customHeight="1">
      <c r="A36" s="28" t="s">
        <v>51</v>
      </c>
      <c r="B36" s="29" t="s">
        <v>52</v>
      </c>
      <c r="C36" s="17">
        <v>3</v>
      </c>
      <c r="D36" s="198">
        <v>2.6</v>
      </c>
      <c r="E36" s="198">
        <v>3</v>
      </c>
      <c r="F36" s="198"/>
      <c r="G36" s="25"/>
    </row>
    <row r="37" spans="1:7" ht="25.5">
      <c r="A37" s="4" t="s">
        <v>53</v>
      </c>
      <c r="B37" s="22" t="s">
        <v>54</v>
      </c>
      <c r="C37" s="6">
        <f>C38+C43</f>
        <v>449.7</v>
      </c>
      <c r="D37" s="177">
        <f>D38+D43</f>
        <v>248.7</v>
      </c>
      <c r="E37" s="177">
        <f>E38+E43</f>
        <v>454.79999999999995</v>
      </c>
      <c r="F37" s="177"/>
    </row>
    <row r="38" spans="1:7" ht="75.75" customHeight="1">
      <c r="A38" s="4" t="s">
        <v>55</v>
      </c>
      <c r="B38" s="22" t="s">
        <v>56</v>
      </c>
      <c r="C38" s="6">
        <f>C39+C41</f>
        <v>99.8</v>
      </c>
      <c r="D38" s="177">
        <f>D39+D41</f>
        <v>50</v>
      </c>
      <c r="E38" s="177">
        <f>E39+E41</f>
        <v>104.9</v>
      </c>
      <c r="F38" s="177"/>
    </row>
    <row r="39" spans="1:7" ht="54" customHeight="1">
      <c r="A39" s="26" t="s">
        <v>57</v>
      </c>
      <c r="B39" s="20" t="s">
        <v>58</v>
      </c>
      <c r="C39" s="10">
        <f>C40</f>
        <v>54.9</v>
      </c>
      <c r="D39" s="178">
        <f>D40</f>
        <v>0</v>
      </c>
      <c r="E39" s="178">
        <f>E40</f>
        <v>54.9</v>
      </c>
      <c r="F39" s="178"/>
      <c r="G39" s="30"/>
    </row>
    <row r="40" spans="1:7" ht="52.9" customHeight="1">
      <c r="A40" s="26" t="s">
        <v>59</v>
      </c>
      <c r="B40" s="20" t="s">
        <v>60</v>
      </c>
      <c r="C40" s="17">
        <v>54.9</v>
      </c>
      <c r="D40" s="198">
        <v>0</v>
      </c>
      <c r="E40" s="198">
        <v>54.9</v>
      </c>
      <c r="F40" s="198"/>
      <c r="G40" s="30"/>
    </row>
    <row r="41" spans="1:7" ht="27" customHeight="1">
      <c r="A41" s="8" t="s">
        <v>61</v>
      </c>
      <c r="B41" s="20" t="s">
        <v>62</v>
      </c>
      <c r="C41" s="10">
        <f>C42</f>
        <v>44.9</v>
      </c>
      <c r="D41" s="178">
        <f>D42</f>
        <v>50</v>
      </c>
      <c r="E41" s="178">
        <f>E42</f>
        <v>50</v>
      </c>
      <c r="F41" s="178"/>
      <c r="G41" s="30"/>
    </row>
    <row r="42" spans="1:7" ht="42" customHeight="1">
      <c r="A42" s="26" t="s">
        <v>63</v>
      </c>
      <c r="B42" s="20" t="s">
        <v>64</v>
      </c>
      <c r="C42" s="17">
        <v>44.9</v>
      </c>
      <c r="D42" s="198">
        <v>50</v>
      </c>
      <c r="E42" s="198">
        <v>50</v>
      </c>
      <c r="F42" s="222" t="s">
        <v>495</v>
      </c>
      <c r="G42" s="30"/>
    </row>
    <row r="43" spans="1:7" ht="67.150000000000006" customHeight="1">
      <c r="A43" s="4" t="s">
        <v>65</v>
      </c>
      <c r="B43" s="22" t="s">
        <v>66</v>
      </c>
      <c r="C43" s="6">
        <f t="shared" ref="C43:E46" si="1">C44</f>
        <v>349.9</v>
      </c>
      <c r="D43" s="177">
        <f t="shared" si="1"/>
        <v>198.7</v>
      </c>
      <c r="E43" s="177">
        <f t="shared" si="1"/>
        <v>349.9</v>
      </c>
      <c r="F43" s="177"/>
      <c r="G43" s="30"/>
    </row>
    <row r="44" spans="1:7" ht="67.5" customHeight="1">
      <c r="A44" s="26" t="s">
        <v>67</v>
      </c>
      <c r="B44" s="20" t="s">
        <v>68</v>
      </c>
      <c r="C44" s="10">
        <f t="shared" si="1"/>
        <v>349.9</v>
      </c>
      <c r="D44" s="178">
        <f t="shared" si="1"/>
        <v>198.7</v>
      </c>
      <c r="E44" s="178">
        <f t="shared" si="1"/>
        <v>349.9</v>
      </c>
      <c r="F44" s="178"/>
      <c r="G44" s="30"/>
    </row>
    <row r="45" spans="1:7" ht="66" customHeight="1">
      <c r="A45" s="26" t="s">
        <v>69</v>
      </c>
      <c r="B45" s="20" t="s">
        <v>70</v>
      </c>
      <c r="C45" s="17">
        <v>349.9</v>
      </c>
      <c r="D45" s="198">
        <v>198.7</v>
      </c>
      <c r="E45" s="198">
        <v>349.9</v>
      </c>
      <c r="F45" s="198"/>
      <c r="G45" s="30"/>
    </row>
    <row r="46" spans="1:7" ht="17.25" customHeight="1">
      <c r="A46" s="4" t="s">
        <v>71</v>
      </c>
      <c r="B46" s="22" t="s">
        <v>72</v>
      </c>
      <c r="C46" s="132">
        <f t="shared" si="1"/>
        <v>827.4</v>
      </c>
      <c r="D46" s="200">
        <f t="shared" si="1"/>
        <v>595.70000000000005</v>
      </c>
      <c r="E46" s="200">
        <f t="shared" si="1"/>
        <v>827.4</v>
      </c>
      <c r="F46" s="200"/>
      <c r="G46" s="30"/>
    </row>
    <row r="47" spans="1:7" ht="18.600000000000001" customHeight="1">
      <c r="A47" s="26" t="s">
        <v>73</v>
      </c>
      <c r="B47" s="20" t="s">
        <v>74</v>
      </c>
      <c r="C47" s="10">
        <f>C48</f>
        <v>827.4</v>
      </c>
      <c r="D47" s="178">
        <f>D48</f>
        <v>595.70000000000005</v>
      </c>
      <c r="E47" s="178">
        <f>E48</f>
        <v>827.4</v>
      </c>
      <c r="F47" s="178"/>
      <c r="G47" s="30"/>
    </row>
    <row r="48" spans="1:7" ht="27" customHeight="1">
      <c r="A48" s="32" t="s">
        <v>75</v>
      </c>
      <c r="B48" s="20" t="s">
        <v>76</v>
      </c>
      <c r="C48" s="17">
        <v>827.4</v>
      </c>
      <c r="D48" s="198">
        <v>595.70000000000005</v>
      </c>
      <c r="E48" s="198">
        <v>827.4</v>
      </c>
      <c r="F48" s="198"/>
      <c r="G48" s="30"/>
    </row>
    <row r="49" spans="1:7">
      <c r="A49" s="53" t="s">
        <v>408</v>
      </c>
      <c r="B49" s="54" t="s">
        <v>409</v>
      </c>
      <c r="C49" s="6">
        <f>C50</f>
        <v>96.2</v>
      </c>
      <c r="D49" s="197">
        <f>D50</f>
        <v>0</v>
      </c>
      <c r="E49" s="197">
        <f>E50</f>
        <v>65.099999999999994</v>
      </c>
      <c r="F49" s="197"/>
    </row>
    <row r="50" spans="1:7" ht="15.75" customHeight="1">
      <c r="A50" s="55" t="s">
        <v>410</v>
      </c>
      <c r="B50" s="131" t="s">
        <v>411</v>
      </c>
      <c r="C50" s="125">
        <f>C51</f>
        <v>96.2</v>
      </c>
      <c r="D50" s="178">
        <f t="shared" ref="D50:E51" si="2">D51</f>
        <v>0</v>
      </c>
      <c r="E50" s="178">
        <f t="shared" si="2"/>
        <v>65.099999999999994</v>
      </c>
      <c r="F50" s="178"/>
    </row>
    <row r="51" spans="1:7" s="25" customFormat="1" ht="54" customHeight="1">
      <c r="A51" s="58" t="s">
        <v>412</v>
      </c>
      <c r="B51" s="225" t="s">
        <v>413</v>
      </c>
      <c r="C51" s="223">
        <v>96.2</v>
      </c>
      <c r="D51" s="201">
        <f t="shared" si="2"/>
        <v>0</v>
      </c>
      <c r="E51" s="201">
        <v>65.099999999999994</v>
      </c>
      <c r="F51" s="224" t="s">
        <v>496</v>
      </c>
    </row>
    <row r="52" spans="1:7" ht="64.150000000000006" hidden="1" customHeight="1">
      <c r="A52" s="32"/>
      <c r="B52" s="16"/>
      <c r="C52" s="31"/>
      <c r="D52" s="202">
        <v>0</v>
      </c>
      <c r="E52" s="202">
        <v>0</v>
      </c>
      <c r="F52" s="202">
        <v>0</v>
      </c>
      <c r="G52" s="36"/>
    </row>
    <row r="53" spans="1:7" ht="19.149999999999999" customHeight="1">
      <c r="A53" s="4" t="s">
        <v>77</v>
      </c>
      <c r="B53" s="5" t="s">
        <v>78</v>
      </c>
      <c r="C53" s="6">
        <f>C54+C130+C127</f>
        <v>77887.600000000006</v>
      </c>
      <c r="D53" s="6">
        <f>D54+D130+D127</f>
        <v>50562</v>
      </c>
      <c r="E53" s="6">
        <f>E54+E130+E127</f>
        <v>75290.2</v>
      </c>
      <c r="F53" s="6"/>
    </row>
    <row r="54" spans="1:7" ht="28.15" customHeight="1">
      <c r="A54" s="4" t="s">
        <v>79</v>
      </c>
      <c r="B54" s="22" t="s">
        <v>80</v>
      </c>
      <c r="C54" s="6">
        <f>C55+C60+C65+C72</f>
        <v>77789.100000000006</v>
      </c>
      <c r="D54" s="6">
        <f>D55+D60+D65+D72</f>
        <v>50463.5</v>
      </c>
      <c r="E54" s="6">
        <f>E55+E60+E65+E72</f>
        <v>75191.7</v>
      </c>
      <c r="F54" s="6"/>
    </row>
    <row r="55" spans="1:7" ht="25.5">
      <c r="A55" s="4" t="s">
        <v>81</v>
      </c>
      <c r="B55" s="22" t="s">
        <v>82</v>
      </c>
      <c r="C55" s="6">
        <f>C56+C58</f>
        <v>6712.8</v>
      </c>
      <c r="D55" s="177">
        <f>D56+D58</f>
        <v>5034.6000000000004</v>
      </c>
      <c r="E55" s="177">
        <f>E56+E58</f>
        <v>6712.8</v>
      </c>
      <c r="F55" s="177"/>
      <c r="G55" s="30"/>
    </row>
    <row r="56" spans="1:7">
      <c r="A56" s="4" t="s">
        <v>83</v>
      </c>
      <c r="B56" s="22" t="s">
        <v>84</v>
      </c>
      <c r="C56" s="6">
        <f>C57</f>
        <v>2097.3000000000002</v>
      </c>
      <c r="D56" s="177">
        <f>D57</f>
        <v>1573</v>
      </c>
      <c r="E56" s="177">
        <f>E57</f>
        <v>2097.3000000000002</v>
      </c>
      <c r="F56" s="177"/>
    </row>
    <row r="57" spans="1:7" ht="28.5" customHeight="1">
      <c r="A57" s="26" t="s">
        <v>85</v>
      </c>
      <c r="B57" s="156" t="s">
        <v>86</v>
      </c>
      <c r="C57" s="17">
        <v>2097.3000000000002</v>
      </c>
      <c r="D57" s="198">
        <v>1573</v>
      </c>
      <c r="E57" s="198">
        <v>2097.3000000000002</v>
      </c>
      <c r="F57" s="198"/>
    </row>
    <row r="58" spans="1:7" ht="36.75" customHeight="1">
      <c r="A58" s="4" t="s">
        <v>87</v>
      </c>
      <c r="B58" s="164" t="s">
        <v>88</v>
      </c>
      <c r="C58" s="14">
        <f>C59</f>
        <v>4615.5</v>
      </c>
      <c r="D58" s="197">
        <f>D59</f>
        <v>3461.6</v>
      </c>
      <c r="E58" s="197">
        <f>E59</f>
        <v>4615.5</v>
      </c>
      <c r="F58" s="197"/>
    </row>
    <row r="59" spans="1:7" ht="27" customHeight="1">
      <c r="A59" s="26" t="s">
        <v>89</v>
      </c>
      <c r="B59" s="165" t="s">
        <v>90</v>
      </c>
      <c r="C59" s="17">
        <v>4615.5</v>
      </c>
      <c r="D59" s="198">
        <v>3461.6</v>
      </c>
      <c r="E59" s="198">
        <v>4615.5</v>
      </c>
      <c r="F59" s="198"/>
    </row>
    <row r="60" spans="1:7" ht="27" customHeight="1">
      <c r="A60" s="4" t="s">
        <v>407</v>
      </c>
      <c r="B60" s="166" t="s">
        <v>91</v>
      </c>
      <c r="C60" s="14">
        <f t="shared" ref="C60:C61" si="3">C61</f>
        <v>4036.2</v>
      </c>
      <c r="D60" s="197">
        <f t="shared" ref="D60:E61" si="4">D61</f>
        <v>2701.2</v>
      </c>
      <c r="E60" s="197">
        <f t="shared" si="4"/>
        <v>2701.2</v>
      </c>
      <c r="F60" s="197"/>
    </row>
    <row r="61" spans="1:7" ht="13.15" customHeight="1">
      <c r="A61" s="4" t="s">
        <v>394</v>
      </c>
      <c r="B61" s="37" t="s">
        <v>92</v>
      </c>
      <c r="C61" s="14">
        <f t="shared" si="3"/>
        <v>4036.2</v>
      </c>
      <c r="D61" s="197">
        <f t="shared" si="4"/>
        <v>2701.2</v>
      </c>
      <c r="E61" s="197">
        <f t="shared" si="4"/>
        <v>2701.2</v>
      </c>
      <c r="F61" s="197"/>
    </row>
    <row r="62" spans="1:7" ht="17.45" customHeight="1">
      <c r="A62" s="26" t="s">
        <v>395</v>
      </c>
      <c r="B62" s="38" t="s">
        <v>93</v>
      </c>
      <c r="C62" s="17">
        <f>C63+C64</f>
        <v>4036.2</v>
      </c>
      <c r="D62" s="198">
        <f>D63+D64</f>
        <v>2701.2</v>
      </c>
      <c r="E62" s="198">
        <f>E63+E64</f>
        <v>2701.2</v>
      </c>
      <c r="F62" s="198"/>
    </row>
    <row r="63" spans="1:7" ht="62.25" customHeight="1">
      <c r="A63" s="26" t="s">
        <v>397</v>
      </c>
      <c r="B63" s="167" t="s">
        <v>94</v>
      </c>
      <c r="C63" s="17">
        <v>49.5</v>
      </c>
      <c r="D63" s="198">
        <v>0</v>
      </c>
      <c r="E63" s="198">
        <v>0</v>
      </c>
      <c r="F63" s="226" t="s">
        <v>499</v>
      </c>
    </row>
    <row r="64" spans="1:7" s="25" customFormat="1" ht="41.25" customHeight="1">
      <c r="A64" s="26" t="s">
        <v>397</v>
      </c>
      <c r="B64" s="167" t="s">
        <v>396</v>
      </c>
      <c r="C64" s="137">
        <v>3986.7</v>
      </c>
      <c r="D64" s="198">
        <v>2701.2</v>
      </c>
      <c r="E64" s="198">
        <v>2701.2</v>
      </c>
      <c r="F64" s="222" t="s">
        <v>498</v>
      </c>
    </row>
    <row r="65" spans="1:9" ht="25.5">
      <c r="A65" s="4" t="s">
        <v>95</v>
      </c>
      <c r="B65" s="22" t="s">
        <v>96</v>
      </c>
      <c r="C65" s="6">
        <f>C70+C66</f>
        <v>509.8</v>
      </c>
      <c r="D65" s="6">
        <f>D70+D66</f>
        <v>229.5</v>
      </c>
      <c r="E65" s="6">
        <f>E70+E66</f>
        <v>484.4</v>
      </c>
      <c r="F65" s="6"/>
    </row>
    <row r="66" spans="1:9" ht="28.5" customHeight="1">
      <c r="A66" s="4" t="s">
        <v>97</v>
      </c>
      <c r="B66" s="22" t="s">
        <v>98</v>
      </c>
      <c r="C66" s="6">
        <f>C67</f>
        <v>211.3</v>
      </c>
      <c r="D66" s="6">
        <f>D67</f>
        <v>7.3</v>
      </c>
      <c r="E66" s="6">
        <f>E67</f>
        <v>185.9</v>
      </c>
      <c r="F66" s="6"/>
    </row>
    <row r="67" spans="1:9" ht="29.25" customHeight="1">
      <c r="A67" s="26" t="s">
        <v>99</v>
      </c>
      <c r="B67" s="20" t="s">
        <v>100</v>
      </c>
      <c r="C67" s="10">
        <f>C68+C69</f>
        <v>211.3</v>
      </c>
      <c r="D67" s="10">
        <f>D68+D69</f>
        <v>7.3</v>
      </c>
      <c r="E67" s="10">
        <f>E68+E69</f>
        <v>185.9</v>
      </c>
      <c r="F67" s="10"/>
    </row>
    <row r="68" spans="1:9" ht="40.15" customHeight="1">
      <c r="A68" s="26" t="s">
        <v>101</v>
      </c>
      <c r="B68" s="20" t="s">
        <v>102</v>
      </c>
      <c r="C68" s="10">
        <v>7.3</v>
      </c>
      <c r="D68" s="10">
        <v>7.3</v>
      </c>
      <c r="E68" s="10">
        <v>7.3</v>
      </c>
      <c r="F68" s="10"/>
    </row>
    <row r="69" spans="1:9" ht="52.5" customHeight="1">
      <c r="A69" s="26" t="s">
        <v>101</v>
      </c>
      <c r="B69" s="20" t="s">
        <v>103</v>
      </c>
      <c r="C69" s="10">
        <v>204</v>
      </c>
      <c r="D69" s="10">
        <v>0</v>
      </c>
      <c r="E69" s="10">
        <v>178.6</v>
      </c>
      <c r="F69" s="227" t="s">
        <v>500</v>
      </c>
      <c r="H69" s="30"/>
    </row>
    <row r="70" spans="1:9" ht="38.25" customHeight="1">
      <c r="A70" s="4" t="s">
        <v>104</v>
      </c>
      <c r="B70" s="22" t="s">
        <v>105</v>
      </c>
      <c r="C70" s="6">
        <f>C71</f>
        <v>298.5</v>
      </c>
      <c r="D70" s="177">
        <f>D71</f>
        <v>222.2</v>
      </c>
      <c r="E70" s="177">
        <f>E71</f>
        <v>298.5</v>
      </c>
      <c r="F70" s="177"/>
      <c r="H70" s="30"/>
    </row>
    <row r="71" spans="1:9" ht="41.25" customHeight="1">
      <c r="A71" s="26" t="s">
        <v>106</v>
      </c>
      <c r="B71" s="20" t="s">
        <v>107</v>
      </c>
      <c r="C71" s="138">
        <v>298.5</v>
      </c>
      <c r="D71" s="178">
        <v>222.2</v>
      </c>
      <c r="E71" s="178">
        <v>298.5</v>
      </c>
      <c r="F71" s="178"/>
      <c r="H71" s="30"/>
    </row>
    <row r="72" spans="1:9">
      <c r="A72" s="4" t="s">
        <v>108</v>
      </c>
      <c r="B72" s="22" t="s">
        <v>109</v>
      </c>
      <c r="C72" s="6">
        <f>SUM(C73+C87)</f>
        <v>66530.3</v>
      </c>
      <c r="D72" s="6">
        <f>SUM(D73+D87)</f>
        <v>42498.2</v>
      </c>
      <c r="E72" s="6">
        <f>SUM(E73+E87)</f>
        <v>65293.3</v>
      </c>
      <c r="F72" s="6"/>
    </row>
    <row r="73" spans="1:9" ht="54" customHeight="1">
      <c r="A73" s="4" t="s">
        <v>110</v>
      </c>
      <c r="B73" s="39" t="s">
        <v>111</v>
      </c>
      <c r="C73" s="6">
        <f>C74</f>
        <v>1315.5</v>
      </c>
      <c r="D73" s="177">
        <f>D74</f>
        <v>588</v>
      </c>
      <c r="E73" s="177">
        <f>E74</f>
        <v>1266.8</v>
      </c>
      <c r="F73" s="177"/>
    </row>
    <row r="74" spans="1:9" ht="54" customHeight="1">
      <c r="A74" s="26" t="s">
        <v>112</v>
      </c>
      <c r="B74" s="40" t="s">
        <v>113</v>
      </c>
      <c r="C74" s="10">
        <f>C75+C80+C83</f>
        <v>1315.5</v>
      </c>
      <c r="D74" s="178">
        <f>D75+D80+D83</f>
        <v>588</v>
      </c>
      <c r="E74" s="178">
        <f>E75+E80+E83</f>
        <v>1266.8</v>
      </c>
      <c r="F74" s="178"/>
    </row>
    <row r="75" spans="1:9" ht="50.25" customHeight="1">
      <c r="A75" s="4" t="s">
        <v>112</v>
      </c>
      <c r="B75" s="39" t="s">
        <v>443</v>
      </c>
      <c r="C75" s="6">
        <f>C76+C77+C78+C79</f>
        <v>398.20000000000005</v>
      </c>
      <c r="D75" s="177">
        <f>D76+D77+D78+D79</f>
        <v>120.6</v>
      </c>
      <c r="E75" s="177">
        <f>E76+E77+E78+E79</f>
        <v>349.5</v>
      </c>
      <c r="F75" s="177"/>
      <c r="I75" s="30"/>
    </row>
    <row r="76" spans="1:9" ht="15" customHeight="1">
      <c r="A76" s="26" t="s">
        <v>112</v>
      </c>
      <c r="B76" s="40" t="s">
        <v>114</v>
      </c>
      <c r="C76" s="10">
        <v>64.900000000000006</v>
      </c>
      <c r="D76" s="178">
        <v>32.5</v>
      </c>
      <c r="E76" s="178">
        <v>64.900000000000006</v>
      </c>
      <c r="F76" s="178"/>
      <c r="I76" s="30"/>
    </row>
    <row r="77" spans="1:9" ht="39.75" customHeight="1">
      <c r="A77" s="26" t="s">
        <v>112</v>
      </c>
      <c r="B77" s="40" t="s">
        <v>115</v>
      </c>
      <c r="C77" s="10">
        <v>159.5</v>
      </c>
      <c r="D77" s="178">
        <v>51.5</v>
      </c>
      <c r="E77" s="178">
        <v>110.8</v>
      </c>
      <c r="F77" s="222" t="s">
        <v>539</v>
      </c>
    </row>
    <row r="78" spans="1:9" ht="15" customHeight="1">
      <c r="A78" s="26" t="s">
        <v>112</v>
      </c>
      <c r="B78" s="40" t="s">
        <v>116</v>
      </c>
      <c r="C78" s="10">
        <v>173.8</v>
      </c>
      <c r="D78" s="178">
        <v>36.6</v>
      </c>
      <c r="E78" s="178">
        <v>173.8</v>
      </c>
      <c r="F78" s="178"/>
    </row>
    <row r="79" spans="1:9" ht="64.900000000000006" hidden="1" customHeight="1">
      <c r="A79" s="41" t="s">
        <v>112</v>
      </c>
      <c r="B79" s="39" t="s">
        <v>463</v>
      </c>
      <c r="C79" s="42">
        <v>0</v>
      </c>
      <c r="D79" s="204">
        <v>0</v>
      </c>
      <c r="E79" s="204">
        <v>0</v>
      </c>
      <c r="F79" s="204">
        <v>0</v>
      </c>
    </row>
    <row r="80" spans="1:9" ht="38.25">
      <c r="A80" s="4" t="s">
        <v>112</v>
      </c>
      <c r="B80" s="39" t="s">
        <v>442</v>
      </c>
      <c r="C80" s="6">
        <f>SUM(C81:C82)</f>
        <v>152</v>
      </c>
      <c r="D80" s="177">
        <f>SUM(D81:D82)</f>
        <v>2.1</v>
      </c>
      <c r="E80" s="177">
        <f>SUM(E81:E82)</f>
        <v>152</v>
      </c>
      <c r="F80" s="177"/>
    </row>
    <row r="81" spans="1:6" ht="24">
      <c r="A81" s="26" t="s">
        <v>117</v>
      </c>
      <c r="B81" s="43" t="s">
        <v>118</v>
      </c>
      <c r="C81" s="10">
        <v>110.1</v>
      </c>
      <c r="D81" s="178">
        <v>2.1</v>
      </c>
      <c r="E81" s="178">
        <v>110.1</v>
      </c>
      <c r="F81" s="178"/>
    </row>
    <row r="82" spans="1:6" ht="27" customHeight="1">
      <c r="A82" s="26" t="s">
        <v>117</v>
      </c>
      <c r="B82" s="40" t="s">
        <v>119</v>
      </c>
      <c r="C82" s="10">
        <v>41.9</v>
      </c>
      <c r="D82" s="178">
        <v>0</v>
      </c>
      <c r="E82" s="178">
        <v>41.9</v>
      </c>
      <c r="F82" s="178"/>
    </row>
    <row r="83" spans="1:6" ht="39" customHeight="1">
      <c r="A83" s="4" t="s">
        <v>112</v>
      </c>
      <c r="B83" s="13" t="s">
        <v>441</v>
      </c>
      <c r="C83" s="6">
        <f>SUM(C84:C86)</f>
        <v>765.3</v>
      </c>
      <c r="D83" s="177">
        <f>SUM(D84:D86)</f>
        <v>465.3</v>
      </c>
      <c r="E83" s="177">
        <f>SUM(E84:E86)</f>
        <v>765.3</v>
      </c>
      <c r="F83" s="177"/>
    </row>
    <row r="84" spans="1:6" ht="63.6" customHeight="1">
      <c r="A84" s="44" t="s">
        <v>120</v>
      </c>
      <c r="B84" s="45" t="s">
        <v>416</v>
      </c>
      <c r="C84" s="46">
        <v>190</v>
      </c>
      <c r="D84" s="205">
        <v>190</v>
      </c>
      <c r="E84" s="205">
        <v>190</v>
      </c>
      <c r="F84" s="205"/>
    </row>
    <row r="85" spans="1:6" s="25" customFormat="1" ht="39.75" customHeight="1">
      <c r="A85" s="44" t="s">
        <v>120</v>
      </c>
      <c r="B85" s="45" t="s">
        <v>415</v>
      </c>
      <c r="C85" s="46">
        <v>275.3</v>
      </c>
      <c r="D85" s="206">
        <v>275.3</v>
      </c>
      <c r="E85" s="206">
        <v>275.3</v>
      </c>
      <c r="F85" s="206"/>
    </row>
    <row r="86" spans="1:6" ht="64.5" customHeight="1">
      <c r="A86" s="44" t="s">
        <v>120</v>
      </c>
      <c r="B86" s="16" t="s">
        <v>419</v>
      </c>
      <c r="C86" s="159">
        <v>300</v>
      </c>
      <c r="D86" s="206">
        <v>0</v>
      </c>
      <c r="E86" s="206">
        <v>300</v>
      </c>
      <c r="F86" s="206"/>
    </row>
    <row r="87" spans="1:6" ht="15" customHeight="1">
      <c r="A87" s="4" t="s">
        <v>121</v>
      </c>
      <c r="B87" s="39" t="s">
        <v>122</v>
      </c>
      <c r="C87" s="6">
        <f>C88</f>
        <v>65214.8</v>
      </c>
      <c r="D87" s="6">
        <f>D88</f>
        <v>41910.199999999997</v>
      </c>
      <c r="E87" s="6">
        <f>E88</f>
        <v>64026.5</v>
      </c>
      <c r="F87" s="6"/>
    </row>
    <row r="88" spans="1:6" ht="25.5">
      <c r="A88" s="26" t="s">
        <v>123</v>
      </c>
      <c r="B88" s="40" t="s">
        <v>124</v>
      </c>
      <c r="C88" s="210">
        <f>C89+C90+C91+C103+C107+C113+C115+C122+C124+C98+C93+C126+C120</f>
        <v>65214.8</v>
      </c>
      <c r="D88" s="210">
        <f>D89+D90+D91+D103+D107+D113+D115+D122+D124+D98+D93+D126+D120</f>
        <v>41910.199999999997</v>
      </c>
      <c r="E88" s="210">
        <f>E89+E90+E91+E103+E107+E113+E115+E122+E124+E98+E93+E126+E120</f>
        <v>64026.5</v>
      </c>
      <c r="F88" s="210"/>
    </row>
    <row r="89" spans="1:6" ht="38.25">
      <c r="A89" s="4" t="s">
        <v>123</v>
      </c>
      <c r="B89" s="22" t="s">
        <v>125</v>
      </c>
      <c r="C89" s="14">
        <v>11950.8</v>
      </c>
      <c r="D89" s="14">
        <v>8963.1</v>
      </c>
      <c r="E89" s="14">
        <v>11950.8</v>
      </c>
      <c r="F89" s="14"/>
    </row>
    <row r="90" spans="1:6" ht="52.5" customHeight="1">
      <c r="A90" s="47" t="s">
        <v>123</v>
      </c>
      <c r="B90" s="22" t="s">
        <v>126</v>
      </c>
      <c r="C90" s="160">
        <v>500</v>
      </c>
      <c r="D90" s="160">
        <v>500</v>
      </c>
      <c r="E90" s="160">
        <v>500</v>
      </c>
      <c r="F90" s="160"/>
    </row>
    <row r="91" spans="1:6" ht="49.5" customHeight="1">
      <c r="A91" s="4" t="s">
        <v>123</v>
      </c>
      <c r="B91" s="39" t="s">
        <v>440</v>
      </c>
      <c r="C91" s="6">
        <f>C92</f>
        <v>61.7</v>
      </c>
      <c r="D91" s="6">
        <f>D92</f>
        <v>61.7</v>
      </c>
      <c r="E91" s="6">
        <f>E92</f>
        <v>61.7</v>
      </c>
      <c r="F91" s="6"/>
    </row>
    <row r="92" spans="1:6" ht="38.25" customHeight="1">
      <c r="A92" s="26" t="s">
        <v>123</v>
      </c>
      <c r="B92" s="48" t="s">
        <v>127</v>
      </c>
      <c r="C92" s="10">
        <v>61.7</v>
      </c>
      <c r="D92" s="10">
        <v>61.7</v>
      </c>
      <c r="E92" s="10">
        <v>61.7</v>
      </c>
      <c r="F92" s="10"/>
    </row>
    <row r="93" spans="1:6" ht="51.75" customHeight="1">
      <c r="A93" s="4" t="s">
        <v>123</v>
      </c>
      <c r="B93" s="39" t="s">
        <v>439</v>
      </c>
      <c r="C93" s="6">
        <f>C94+C95+C96+C97</f>
        <v>5706.2000000000007</v>
      </c>
      <c r="D93" s="177">
        <f>D94+D95+D96+D97</f>
        <v>2889.2999999999997</v>
      </c>
      <c r="E93" s="177">
        <f>E94+E95+E96+E97</f>
        <v>5706.2000000000007</v>
      </c>
      <c r="F93" s="177"/>
    </row>
    <row r="94" spans="1:6" ht="42.75" customHeight="1">
      <c r="A94" s="26" t="s">
        <v>123</v>
      </c>
      <c r="B94" s="40" t="s">
        <v>128</v>
      </c>
      <c r="C94" s="17">
        <f>2315+22.9</f>
        <v>2337.9</v>
      </c>
      <c r="D94" s="198">
        <v>485.7</v>
      </c>
      <c r="E94" s="198">
        <v>2337.9</v>
      </c>
      <c r="F94" s="234"/>
    </row>
    <row r="95" spans="1:6" ht="27" customHeight="1">
      <c r="A95" s="26" t="s">
        <v>123</v>
      </c>
      <c r="B95" s="40" t="s">
        <v>129</v>
      </c>
      <c r="C95" s="10">
        <v>855.6</v>
      </c>
      <c r="D95" s="178">
        <v>564.5</v>
      </c>
      <c r="E95" s="178">
        <v>855.6</v>
      </c>
      <c r="F95" s="178"/>
    </row>
    <row r="96" spans="1:6" ht="27" customHeight="1">
      <c r="A96" s="26" t="s">
        <v>123</v>
      </c>
      <c r="B96" s="40" t="s">
        <v>130</v>
      </c>
      <c r="C96" s="138">
        <f>1779.2+212.9</f>
        <v>1992.1000000000001</v>
      </c>
      <c r="D96" s="178">
        <v>1318.5</v>
      </c>
      <c r="E96" s="178">
        <v>1992.1</v>
      </c>
      <c r="F96" s="178"/>
    </row>
    <row r="97" spans="1:6" ht="41.25" customHeight="1">
      <c r="A97" s="26" t="s">
        <v>123</v>
      </c>
      <c r="B97" s="49" t="s">
        <v>131</v>
      </c>
      <c r="C97" s="17">
        <v>520.6</v>
      </c>
      <c r="D97" s="198">
        <v>520.6</v>
      </c>
      <c r="E97" s="198">
        <v>520.6</v>
      </c>
      <c r="F97" s="198"/>
    </row>
    <row r="98" spans="1:6" ht="38.25">
      <c r="A98" s="4" t="s">
        <v>123</v>
      </c>
      <c r="B98" s="39" t="s">
        <v>438</v>
      </c>
      <c r="C98" s="6">
        <f>C99+C100+C101+C102</f>
        <v>2067.6</v>
      </c>
      <c r="D98" s="177">
        <f>D99+D100+D101+D102</f>
        <v>1181.7</v>
      </c>
      <c r="E98" s="177">
        <f>E99+E100+E101+E102</f>
        <v>2049.1999999999998</v>
      </c>
      <c r="F98" s="177"/>
    </row>
    <row r="99" spans="1:6" ht="27.75" hidden="1" customHeight="1">
      <c r="A99" s="26" t="s">
        <v>123</v>
      </c>
      <c r="B99" s="40"/>
      <c r="C99" s="42">
        <v>0</v>
      </c>
      <c r="D99" s="204">
        <v>0</v>
      </c>
      <c r="E99" s="204">
        <v>0</v>
      </c>
      <c r="F99" s="204">
        <v>0</v>
      </c>
    </row>
    <row r="100" spans="1:6" ht="51" customHeight="1">
      <c r="A100" s="26" t="s">
        <v>123</v>
      </c>
      <c r="B100" s="40" t="s">
        <v>132</v>
      </c>
      <c r="C100" s="10">
        <v>1840</v>
      </c>
      <c r="D100" s="178">
        <v>1002.7</v>
      </c>
      <c r="E100" s="178">
        <v>1821.6</v>
      </c>
      <c r="F100" s="231" t="s">
        <v>538</v>
      </c>
    </row>
    <row r="101" spans="1:6" ht="42.75" customHeight="1">
      <c r="A101" s="26" t="s">
        <v>123</v>
      </c>
      <c r="B101" s="50" t="s">
        <v>133</v>
      </c>
      <c r="C101" s="138">
        <f>97+110.6</f>
        <v>207.6</v>
      </c>
      <c r="D101" s="178">
        <v>159</v>
      </c>
      <c r="E101" s="178">
        <v>207.6</v>
      </c>
      <c r="F101" s="178"/>
    </row>
    <row r="102" spans="1:6" ht="38.25">
      <c r="A102" s="51" t="s">
        <v>123</v>
      </c>
      <c r="B102" s="18" t="s">
        <v>134</v>
      </c>
      <c r="C102" s="52">
        <v>20</v>
      </c>
      <c r="D102" s="52">
        <v>20</v>
      </c>
      <c r="E102" s="52">
        <v>20</v>
      </c>
      <c r="F102" s="52"/>
    </row>
    <row r="103" spans="1:6" ht="50.25" customHeight="1">
      <c r="A103" s="4" t="s">
        <v>123</v>
      </c>
      <c r="B103" s="39" t="s">
        <v>437</v>
      </c>
      <c r="C103" s="6">
        <f>C104+C105+C106</f>
        <v>7563.4</v>
      </c>
      <c r="D103" s="177">
        <f>D104+D105+D106</f>
        <v>7510.5</v>
      </c>
      <c r="E103" s="177">
        <f>E104+E105+E106</f>
        <v>7510.5</v>
      </c>
      <c r="F103" s="177"/>
    </row>
    <row r="104" spans="1:6" ht="75.75" customHeight="1">
      <c r="A104" s="26" t="s">
        <v>123</v>
      </c>
      <c r="B104" s="40" t="s">
        <v>462</v>
      </c>
      <c r="C104" s="10">
        <v>772.8</v>
      </c>
      <c r="D104" s="178">
        <v>720</v>
      </c>
      <c r="E104" s="178">
        <v>720</v>
      </c>
      <c r="F104" s="231" t="s">
        <v>501</v>
      </c>
    </row>
    <row r="105" spans="1:6" ht="79.150000000000006" customHeight="1">
      <c r="A105" s="51" t="s">
        <v>123</v>
      </c>
      <c r="B105" s="16" t="s">
        <v>135</v>
      </c>
      <c r="C105" s="162">
        <v>5063.3999999999996</v>
      </c>
      <c r="D105" s="207">
        <v>5063.3</v>
      </c>
      <c r="E105" s="207">
        <v>5063.3</v>
      </c>
      <c r="F105" s="207"/>
    </row>
    <row r="106" spans="1:6" s="25" customFormat="1" ht="87" customHeight="1">
      <c r="A106" s="51" t="s">
        <v>123</v>
      </c>
      <c r="B106" s="133" t="s">
        <v>401</v>
      </c>
      <c r="C106" s="162">
        <v>1727.2</v>
      </c>
      <c r="D106" s="207">
        <v>1727.2</v>
      </c>
      <c r="E106" s="207">
        <v>1727.2</v>
      </c>
      <c r="F106" s="207"/>
    </row>
    <row r="107" spans="1:6" ht="61.5" customHeight="1">
      <c r="A107" s="26" t="s">
        <v>136</v>
      </c>
      <c r="B107" s="39" t="s">
        <v>436</v>
      </c>
      <c r="C107" s="160">
        <f>SUM(C108:C112)</f>
        <v>25547.300000000003</v>
      </c>
      <c r="D107" s="160">
        <f>SUM(D108:D112)</f>
        <v>17557.7</v>
      </c>
      <c r="E107" s="160">
        <f>SUM(E108:E112)</f>
        <v>25391.7</v>
      </c>
      <c r="F107" s="160"/>
    </row>
    <row r="108" spans="1:6" ht="52.5" customHeight="1">
      <c r="A108" s="26" t="s">
        <v>123</v>
      </c>
      <c r="B108" s="40" t="s">
        <v>300</v>
      </c>
      <c r="C108" s="138">
        <v>19441.8</v>
      </c>
      <c r="D108" s="138">
        <v>13993.8</v>
      </c>
      <c r="E108" s="138">
        <v>19441.8</v>
      </c>
      <c r="F108" s="138"/>
    </row>
    <row r="109" spans="1:6">
      <c r="A109" s="26" t="s">
        <v>136</v>
      </c>
      <c r="B109" s="40" t="s">
        <v>137</v>
      </c>
      <c r="C109" s="10">
        <v>286.89999999999998</v>
      </c>
      <c r="D109" s="10">
        <v>286.2</v>
      </c>
      <c r="E109" s="10">
        <v>286.2</v>
      </c>
      <c r="F109" s="10"/>
    </row>
    <row r="110" spans="1:6">
      <c r="A110" s="26" t="s">
        <v>123</v>
      </c>
      <c r="B110" s="40" t="s">
        <v>138</v>
      </c>
      <c r="C110" s="17">
        <f>5189.7+148.5</f>
        <v>5338.2</v>
      </c>
      <c r="D110" s="17">
        <v>3277.7</v>
      </c>
      <c r="E110" s="17">
        <v>5338.2</v>
      </c>
      <c r="F110" s="17"/>
    </row>
    <row r="111" spans="1:6" ht="63" customHeight="1">
      <c r="A111" s="26" t="s">
        <v>123</v>
      </c>
      <c r="B111" s="134" t="s">
        <v>399</v>
      </c>
      <c r="C111" s="125">
        <v>235.4</v>
      </c>
      <c r="D111" s="125">
        <v>0</v>
      </c>
      <c r="E111" s="125">
        <v>158.9</v>
      </c>
      <c r="F111" s="222" t="s">
        <v>504</v>
      </c>
    </row>
    <row r="112" spans="1:6" s="25" customFormat="1" ht="65.25" customHeight="1">
      <c r="A112" s="26" t="s">
        <v>123</v>
      </c>
      <c r="B112" s="134" t="s">
        <v>400</v>
      </c>
      <c r="C112" s="125">
        <v>245</v>
      </c>
      <c r="D112" s="125">
        <v>0</v>
      </c>
      <c r="E112" s="125">
        <v>166.6</v>
      </c>
      <c r="F112" s="222" t="s">
        <v>503</v>
      </c>
    </row>
    <row r="113" spans="1:6" ht="52.5" customHeight="1">
      <c r="A113" s="4" t="s">
        <v>123</v>
      </c>
      <c r="B113" s="39" t="s">
        <v>435</v>
      </c>
      <c r="C113" s="6">
        <f>C114</f>
        <v>171.5</v>
      </c>
      <c r="D113" s="6">
        <f>D114</f>
        <v>71.5</v>
      </c>
      <c r="E113" s="6">
        <f>E114</f>
        <v>171.5</v>
      </c>
      <c r="F113" s="6"/>
    </row>
    <row r="114" spans="1:6" ht="63.75" customHeight="1">
      <c r="A114" s="26" t="s">
        <v>123</v>
      </c>
      <c r="B114" s="48" t="s">
        <v>139</v>
      </c>
      <c r="C114" s="10">
        <v>171.5</v>
      </c>
      <c r="D114" s="10">
        <v>71.5</v>
      </c>
      <c r="E114" s="10">
        <v>171.5</v>
      </c>
      <c r="F114" s="228"/>
    </row>
    <row r="115" spans="1:6" ht="69.75" customHeight="1">
      <c r="A115" s="4" t="s">
        <v>123</v>
      </c>
      <c r="B115" s="173" t="s">
        <v>434</v>
      </c>
      <c r="C115" s="35">
        <f>SUM(C116:C119)</f>
        <v>9217.7999999999993</v>
      </c>
      <c r="D115" s="35">
        <f>SUM(D116:D119)</f>
        <v>1610</v>
      </c>
      <c r="E115" s="35">
        <f>SUM(E116:E119)</f>
        <v>8256.4000000000015</v>
      </c>
      <c r="F115" s="229"/>
    </row>
    <row r="116" spans="1:6" ht="65.25" customHeight="1">
      <c r="A116" s="26" t="s">
        <v>123</v>
      </c>
      <c r="B116" s="16" t="s">
        <v>140</v>
      </c>
      <c r="C116" s="10">
        <v>3359</v>
      </c>
      <c r="D116" s="10">
        <v>0</v>
      </c>
      <c r="E116" s="10">
        <v>2397.6</v>
      </c>
      <c r="F116" s="233" t="s">
        <v>502</v>
      </c>
    </row>
    <row r="117" spans="1:6" ht="37.5" customHeight="1">
      <c r="A117" s="26" t="s">
        <v>123</v>
      </c>
      <c r="B117" s="16" t="s">
        <v>141</v>
      </c>
      <c r="C117" s="10">
        <v>1518</v>
      </c>
      <c r="D117" s="10">
        <v>0</v>
      </c>
      <c r="E117" s="10">
        <v>1518</v>
      </c>
      <c r="F117" s="228"/>
    </row>
    <row r="118" spans="1:6" ht="37.5" customHeight="1">
      <c r="A118" s="15" t="s">
        <v>123</v>
      </c>
      <c r="B118" s="16" t="s">
        <v>142</v>
      </c>
      <c r="C118" s="17">
        <v>1610</v>
      </c>
      <c r="D118" s="17">
        <v>1610</v>
      </c>
      <c r="E118" s="17">
        <v>1610</v>
      </c>
      <c r="F118" s="230"/>
    </row>
    <row r="119" spans="1:6" s="25" customFormat="1" ht="37.5" customHeight="1">
      <c r="A119" s="15" t="s">
        <v>123</v>
      </c>
      <c r="B119" s="16" t="s">
        <v>414</v>
      </c>
      <c r="C119" s="138">
        <v>2730.8</v>
      </c>
      <c r="D119" s="138">
        <v>0</v>
      </c>
      <c r="E119" s="138">
        <v>2730.8</v>
      </c>
      <c r="F119" s="232"/>
    </row>
    <row r="120" spans="1:6" s="25" customFormat="1" ht="51" customHeight="1">
      <c r="A120" s="140" t="s">
        <v>123</v>
      </c>
      <c r="B120" s="174" t="s">
        <v>433</v>
      </c>
      <c r="C120" s="208">
        <f>C121</f>
        <v>461.7</v>
      </c>
      <c r="D120" s="208">
        <f>D121</f>
        <v>0</v>
      </c>
      <c r="E120" s="208">
        <f>E121</f>
        <v>461.7</v>
      </c>
      <c r="F120" s="208"/>
    </row>
    <row r="121" spans="1:6" s="25" customFormat="1" ht="75.75" customHeight="1">
      <c r="A121" s="15" t="s">
        <v>123</v>
      </c>
      <c r="B121" s="139" t="s">
        <v>418</v>
      </c>
      <c r="C121" s="209">
        <v>461.7</v>
      </c>
      <c r="D121" s="209">
        <v>0</v>
      </c>
      <c r="E121" s="209">
        <v>461.7</v>
      </c>
      <c r="F121" s="209"/>
    </row>
    <row r="122" spans="1:6" ht="40.15" customHeight="1">
      <c r="A122" s="4" t="s">
        <v>123</v>
      </c>
      <c r="B122" s="39" t="s">
        <v>431</v>
      </c>
      <c r="C122" s="35">
        <f>SUM(C123)</f>
        <v>983.8</v>
      </c>
      <c r="D122" s="35">
        <f>SUM(D123)</f>
        <v>820.2</v>
      </c>
      <c r="E122" s="35">
        <f>SUM(E123)</f>
        <v>983.8</v>
      </c>
      <c r="F122" s="35"/>
    </row>
    <row r="123" spans="1:6" ht="16.5" customHeight="1">
      <c r="A123" s="26" t="s">
        <v>123</v>
      </c>
      <c r="B123" s="16" t="s">
        <v>143</v>
      </c>
      <c r="C123" s="10">
        <v>983.8</v>
      </c>
      <c r="D123" s="10">
        <v>820.2</v>
      </c>
      <c r="E123" s="10">
        <v>983.8</v>
      </c>
      <c r="F123" s="10"/>
    </row>
    <row r="124" spans="1:6" ht="52.5" customHeight="1">
      <c r="A124" s="4" t="s">
        <v>123</v>
      </c>
      <c r="B124" s="13" t="s">
        <v>432</v>
      </c>
      <c r="C124" s="35">
        <f>SUM(C125)</f>
        <v>544.5</v>
      </c>
      <c r="D124" s="35">
        <f>SUM(D125)</f>
        <v>534.79999999999995</v>
      </c>
      <c r="E124" s="35">
        <f>SUM(E125)</f>
        <v>544.5</v>
      </c>
      <c r="F124" s="35"/>
    </row>
    <row r="125" spans="1:6" ht="18" customHeight="1">
      <c r="A125" s="26" t="s">
        <v>123</v>
      </c>
      <c r="B125" s="16" t="s">
        <v>145</v>
      </c>
      <c r="C125" s="17">
        <f>428+116.5</f>
        <v>544.5</v>
      </c>
      <c r="D125" s="17">
        <v>534.79999999999995</v>
      </c>
      <c r="E125" s="17">
        <v>544.5</v>
      </c>
      <c r="F125" s="17"/>
    </row>
    <row r="126" spans="1:6" ht="16.5" customHeight="1">
      <c r="A126" s="4" t="s">
        <v>123</v>
      </c>
      <c r="B126" s="13" t="s">
        <v>146</v>
      </c>
      <c r="C126" s="6">
        <v>438.5</v>
      </c>
      <c r="D126" s="6">
        <v>209.7</v>
      </c>
      <c r="E126" s="6">
        <v>438.5</v>
      </c>
      <c r="F126" s="6"/>
    </row>
    <row r="127" spans="1:6" s="25" customFormat="1" ht="16.5" customHeight="1">
      <c r="A127" s="53" t="s">
        <v>426</v>
      </c>
      <c r="B127" s="175" t="s">
        <v>427</v>
      </c>
      <c r="C127" s="177">
        <f t="shared" ref="C127:E128" si="5">C128</f>
        <v>80</v>
      </c>
      <c r="D127" s="177">
        <f t="shared" si="5"/>
        <v>80</v>
      </c>
      <c r="E127" s="177">
        <f t="shared" si="5"/>
        <v>80</v>
      </c>
      <c r="F127" s="177"/>
    </row>
    <row r="128" spans="1:6" s="25" customFormat="1" ht="16.5" customHeight="1">
      <c r="A128" s="58" t="s">
        <v>428</v>
      </c>
      <c r="B128" s="176" t="s">
        <v>429</v>
      </c>
      <c r="C128" s="178">
        <f t="shared" si="5"/>
        <v>80</v>
      </c>
      <c r="D128" s="178">
        <f t="shared" si="5"/>
        <v>80</v>
      </c>
      <c r="E128" s="178">
        <f t="shared" si="5"/>
        <v>80</v>
      </c>
      <c r="F128" s="178"/>
    </row>
    <row r="129" spans="1:7" s="25" customFormat="1" ht="16.5" customHeight="1">
      <c r="A129" s="58" t="s">
        <v>430</v>
      </c>
      <c r="B129" s="176" t="s">
        <v>429</v>
      </c>
      <c r="C129" s="178">
        <v>80</v>
      </c>
      <c r="D129" s="178">
        <v>80</v>
      </c>
      <c r="E129" s="178">
        <v>80</v>
      </c>
      <c r="F129" s="178"/>
    </row>
    <row r="130" spans="1:7" ht="42.75" customHeight="1">
      <c r="A130" s="53" t="s">
        <v>147</v>
      </c>
      <c r="B130" s="56" t="s">
        <v>148</v>
      </c>
      <c r="C130" s="6">
        <f>C131</f>
        <v>18.5</v>
      </c>
      <c r="D130" s="6">
        <f>D131</f>
        <v>18.5</v>
      </c>
      <c r="E130" s="6">
        <f>E131</f>
        <v>18.5</v>
      </c>
      <c r="F130" s="6"/>
      <c r="G130" s="57"/>
    </row>
    <row r="131" spans="1:7" ht="39" customHeight="1">
      <c r="A131" s="58" t="s">
        <v>149</v>
      </c>
      <c r="B131" s="16" t="s">
        <v>150</v>
      </c>
      <c r="C131" s="10">
        <v>18.5</v>
      </c>
      <c r="D131" s="10">
        <v>18.5</v>
      </c>
      <c r="E131" s="10">
        <v>18.5</v>
      </c>
      <c r="F131" s="10"/>
    </row>
    <row r="132" spans="1:7" ht="15" customHeight="1">
      <c r="A132" s="59"/>
      <c r="B132" s="5" t="s">
        <v>151</v>
      </c>
      <c r="C132" s="141">
        <f>C53+C6</f>
        <v>84049.1</v>
      </c>
      <c r="D132" s="141">
        <f>D53+D6</f>
        <v>54617.9</v>
      </c>
      <c r="E132" s="141">
        <f>E53+E6</f>
        <v>80729.899999999994</v>
      </c>
      <c r="F132" s="141"/>
    </row>
    <row r="133" spans="1:7">
      <c r="A133" s="60"/>
      <c r="B133" s="61"/>
      <c r="C133" s="61"/>
      <c r="D133" s="61"/>
      <c r="E133" s="61"/>
      <c r="F133" s="62"/>
    </row>
    <row r="134" spans="1:7" ht="11.1" customHeight="1">
      <c r="A134" s="63"/>
    </row>
    <row r="135" spans="1:7" ht="11.1" customHeight="1">
      <c r="A135" s="63"/>
    </row>
    <row r="136" spans="1:7" ht="11.1" customHeight="1"/>
    <row r="137" spans="1:7" ht="11.1" customHeight="1"/>
  </sheetData>
  <mergeCells count="8">
    <mergeCell ref="A1:G1"/>
    <mergeCell ref="A2:F2"/>
    <mergeCell ref="A4:A5"/>
    <mergeCell ref="B4:B5"/>
    <mergeCell ref="F4:F5"/>
    <mergeCell ref="C4:C5"/>
    <mergeCell ref="D4:D5"/>
    <mergeCell ref="E4:E5"/>
  </mergeCells>
  <pageMargins left="0.43307086614173207" right="0.23622047244094502" top="0.55118110236220497" bottom="0.35433070866141708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"/>
  </sheetPr>
  <dimension ref="A1:O242"/>
  <sheetViews>
    <sheetView topLeftCell="A232" zoomScale="90" zoomScaleNormal="90" workbookViewId="0">
      <selection activeCell="I217" sqref="I217"/>
    </sheetView>
  </sheetViews>
  <sheetFormatPr defaultColWidth="9.140625" defaultRowHeight="12.75"/>
  <cols>
    <col min="1" max="1" width="46.42578125" style="64" customWidth="1"/>
    <col min="2" max="2" width="6.7109375" style="64" customWidth="1"/>
    <col min="3" max="3" width="5.7109375" style="65" customWidth="1"/>
    <col min="4" max="4" width="5.5703125" style="65" customWidth="1"/>
    <col min="5" max="5" width="13.85546875" style="65" customWidth="1"/>
    <col min="6" max="6" width="6.85546875" style="65" customWidth="1"/>
    <col min="7" max="7" width="12.42578125" style="65" customWidth="1"/>
    <col min="8" max="9" width="12.5703125" style="65" customWidth="1"/>
    <col min="10" max="10" width="30.85546875" style="65" customWidth="1"/>
    <col min="11" max="11" width="8.85546875" style="25" customWidth="1"/>
    <col min="12" max="12" width="17.5703125" style="25" customWidth="1"/>
    <col min="13" max="13" width="38.42578125" style="25" customWidth="1"/>
    <col min="14" max="14" width="33.140625" style="25" customWidth="1"/>
    <col min="15" max="15" width="8.85546875" style="25" customWidth="1"/>
    <col min="16" max="16384" width="9.140625" style="25"/>
  </cols>
  <sheetData>
    <row r="1" spans="1:15" ht="21" customHeight="1">
      <c r="A1" s="179"/>
      <c r="B1" s="243"/>
      <c r="C1" s="244"/>
      <c r="D1" s="244"/>
      <c r="E1" s="244"/>
      <c r="F1" s="244"/>
      <c r="G1" s="244"/>
      <c r="H1" s="244"/>
      <c r="I1" s="244"/>
      <c r="J1" s="244"/>
    </row>
    <row r="2" spans="1:15" ht="15" customHeight="1">
      <c r="A2" s="255" t="s">
        <v>505</v>
      </c>
      <c r="B2" s="255"/>
      <c r="C2" s="255"/>
      <c r="D2" s="255"/>
      <c r="E2" s="255"/>
      <c r="F2" s="255"/>
      <c r="G2" s="255"/>
      <c r="H2" s="255"/>
      <c r="I2" s="255"/>
      <c r="J2" s="256"/>
    </row>
    <row r="3" spans="1:15" ht="12.75" customHeight="1">
      <c r="A3" s="257" t="s">
        <v>152</v>
      </c>
      <c r="B3" s="259" t="s">
        <v>153</v>
      </c>
      <c r="C3" s="259" t="s">
        <v>154</v>
      </c>
      <c r="D3" s="259" t="s">
        <v>155</v>
      </c>
      <c r="E3" s="259" t="s">
        <v>156</v>
      </c>
      <c r="F3" s="259" t="s">
        <v>157</v>
      </c>
      <c r="G3" s="251" t="s">
        <v>540</v>
      </c>
      <c r="H3" s="251" t="s">
        <v>507</v>
      </c>
      <c r="I3" s="251" t="s">
        <v>506</v>
      </c>
      <c r="J3" s="251" t="s">
        <v>486</v>
      </c>
    </row>
    <row r="4" spans="1:15" ht="55.5" customHeight="1">
      <c r="A4" s="258"/>
      <c r="B4" s="260"/>
      <c r="C4" s="260"/>
      <c r="D4" s="261"/>
      <c r="E4" s="261"/>
      <c r="F4" s="261"/>
      <c r="G4" s="252"/>
      <c r="H4" s="262"/>
      <c r="I4" s="262"/>
      <c r="J4" s="262"/>
      <c r="M4" s="30"/>
    </row>
    <row r="5" spans="1:15">
      <c r="A5" s="67">
        <v>1</v>
      </c>
      <c r="B5" s="66">
        <v>2</v>
      </c>
      <c r="C5" s="67" t="s">
        <v>158</v>
      </c>
      <c r="D5" s="67" t="s">
        <v>159</v>
      </c>
      <c r="E5" s="67" t="s">
        <v>160</v>
      </c>
      <c r="F5" s="67" t="s">
        <v>161</v>
      </c>
      <c r="G5" s="211"/>
      <c r="H5" s="211"/>
      <c r="I5" s="67" t="s">
        <v>162</v>
      </c>
      <c r="J5" s="67" t="s">
        <v>162</v>
      </c>
    </row>
    <row r="6" spans="1:15" ht="25.5">
      <c r="A6" s="68" t="s">
        <v>163</v>
      </c>
      <c r="B6" s="69"/>
      <c r="C6" s="70"/>
      <c r="D6" s="71"/>
      <c r="E6" s="71"/>
      <c r="F6" s="71"/>
      <c r="G6" s="72">
        <f>G7</f>
        <v>84608.9</v>
      </c>
      <c r="H6" s="72">
        <f>H7</f>
        <v>81213.599999999991</v>
      </c>
      <c r="I6" s="241">
        <f t="shared" ref="I6:I8" si="0">G6-H6</f>
        <v>3395.3000000000029</v>
      </c>
      <c r="J6" s="72"/>
    </row>
    <row r="7" spans="1:15" ht="38.25">
      <c r="A7" s="68" t="s">
        <v>461</v>
      </c>
      <c r="B7" s="69">
        <v>630</v>
      </c>
      <c r="C7" s="70"/>
      <c r="D7" s="71"/>
      <c r="E7" s="71"/>
      <c r="F7" s="71"/>
      <c r="G7" s="72">
        <f>G8+G68+G74+G100+G127+G196+G205+G211+G232</f>
        <v>84608.9</v>
      </c>
      <c r="H7" s="72">
        <f>H8+H68+H74+H100+H127+H196+H205+H211+H232</f>
        <v>81213.599999999991</v>
      </c>
      <c r="I7" s="241">
        <f t="shared" si="0"/>
        <v>3395.3000000000029</v>
      </c>
      <c r="J7" s="72"/>
    </row>
    <row r="8" spans="1:15">
      <c r="A8" s="68" t="s">
        <v>164</v>
      </c>
      <c r="B8" s="73">
        <v>630</v>
      </c>
      <c r="C8" s="70" t="s">
        <v>165</v>
      </c>
      <c r="D8" s="74"/>
      <c r="E8" s="74"/>
      <c r="F8" s="74"/>
      <c r="G8" s="72">
        <f>G9+G16+G24+G33+G38+G47+G43</f>
        <v>24397.499999999996</v>
      </c>
      <c r="H8" s="72">
        <f>H9+H16+H24+H33+H38+H47+H43</f>
        <v>23777.399999999998</v>
      </c>
      <c r="I8" s="235">
        <f t="shared" si="0"/>
        <v>620.09999999999854</v>
      </c>
      <c r="J8" s="72"/>
    </row>
    <row r="9" spans="1:15" ht="27.75" customHeight="1">
      <c r="A9" s="68" t="s">
        <v>166</v>
      </c>
      <c r="B9" s="73">
        <v>630</v>
      </c>
      <c r="C9" s="70" t="s">
        <v>165</v>
      </c>
      <c r="D9" s="75" t="s">
        <v>167</v>
      </c>
      <c r="E9" s="71"/>
      <c r="F9" s="71"/>
      <c r="G9" s="72">
        <f>G10+G13</f>
        <v>4645.8</v>
      </c>
      <c r="H9" s="72">
        <f>H10+H13</f>
        <v>4645.8</v>
      </c>
      <c r="I9" s="236"/>
      <c r="J9" s="72"/>
    </row>
    <row r="10" spans="1:15">
      <c r="A10" s="76" t="s">
        <v>168</v>
      </c>
      <c r="B10" s="69">
        <v>630</v>
      </c>
      <c r="C10" s="77" t="s">
        <v>165</v>
      </c>
      <c r="D10" s="71" t="s">
        <v>167</v>
      </c>
      <c r="E10" s="71" t="s">
        <v>169</v>
      </c>
      <c r="F10" s="71"/>
      <c r="G10" s="78">
        <f t="shared" ref="G10:H16" si="1">G11</f>
        <v>4145.8</v>
      </c>
      <c r="H10" s="78" t="str">
        <f t="shared" si="1"/>
        <v>4145,8</v>
      </c>
      <c r="I10" s="236"/>
      <c r="J10" s="78"/>
    </row>
    <row r="11" spans="1:15" ht="25.5">
      <c r="A11" s="76" t="s">
        <v>170</v>
      </c>
      <c r="B11" s="69">
        <v>630</v>
      </c>
      <c r="C11" s="77" t="s">
        <v>165</v>
      </c>
      <c r="D11" s="77" t="s">
        <v>167</v>
      </c>
      <c r="E11" s="77" t="s">
        <v>171</v>
      </c>
      <c r="F11" s="77"/>
      <c r="G11" s="78">
        <f t="shared" si="1"/>
        <v>4145.8</v>
      </c>
      <c r="H11" s="78" t="str">
        <f t="shared" si="1"/>
        <v>4145,8</v>
      </c>
      <c r="I11" s="236"/>
      <c r="J11" s="78"/>
    </row>
    <row r="12" spans="1:15" ht="52.5" customHeight="1">
      <c r="A12" s="76" t="s">
        <v>172</v>
      </c>
      <c r="B12" s="69">
        <v>630</v>
      </c>
      <c r="C12" s="77" t="s">
        <v>165</v>
      </c>
      <c r="D12" s="79" t="s">
        <v>167</v>
      </c>
      <c r="E12" s="77" t="s">
        <v>171</v>
      </c>
      <c r="F12" s="71" t="s">
        <v>173</v>
      </c>
      <c r="G12" s="78">
        <v>4145.8</v>
      </c>
      <c r="H12" s="126" t="s">
        <v>508</v>
      </c>
      <c r="I12" s="236"/>
      <c r="J12" s="78"/>
    </row>
    <row r="13" spans="1:15" ht="15.75" customHeight="1">
      <c r="A13" s="147" t="s">
        <v>201</v>
      </c>
      <c r="B13" s="148">
        <v>630</v>
      </c>
      <c r="C13" s="149" t="s">
        <v>165</v>
      </c>
      <c r="D13" s="149" t="s">
        <v>167</v>
      </c>
      <c r="E13" s="149" t="s">
        <v>202</v>
      </c>
      <c r="F13" s="149"/>
      <c r="G13" s="150">
        <f t="shared" ref="G13:H14" si="2">G14</f>
        <v>500</v>
      </c>
      <c r="H13" s="150">
        <f t="shared" si="2"/>
        <v>500</v>
      </c>
      <c r="I13" s="236"/>
      <c r="J13" s="150"/>
    </row>
    <row r="14" spans="1:15" ht="52.5" customHeight="1">
      <c r="A14" s="144" t="s">
        <v>126</v>
      </c>
      <c r="B14" s="145">
        <v>630</v>
      </c>
      <c r="C14" s="146" t="s">
        <v>167</v>
      </c>
      <c r="D14" s="146" t="s">
        <v>167</v>
      </c>
      <c r="E14" s="146" t="s">
        <v>420</v>
      </c>
      <c r="F14" s="146"/>
      <c r="G14" s="136">
        <f t="shared" si="2"/>
        <v>500</v>
      </c>
      <c r="H14" s="136">
        <f t="shared" si="2"/>
        <v>500</v>
      </c>
      <c r="I14" s="236"/>
      <c r="J14" s="136"/>
    </row>
    <row r="15" spans="1:15" ht="52.5" customHeight="1">
      <c r="A15" s="144" t="s">
        <v>172</v>
      </c>
      <c r="B15" s="145">
        <v>630</v>
      </c>
      <c r="C15" s="146" t="s">
        <v>165</v>
      </c>
      <c r="D15" s="151" t="s">
        <v>167</v>
      </c>
      <c r="E15" s="146" t="s">
        <v>420</v>
      </c>
      <c r="F15" s="152" t="s">
        <v>173</v>
      </c>
      <c r="G15" s="128">
        <v>500</v>
      </c>
      <c r="H15" s="128">
        <v>500</v>
      </c>
      <c r="I15" s="128"/>
      <c r="J15" s="128"/>
    </row>
    <row r="16" spans="1:15" ht="51" customHeight="1">
      <c r="A16" s="68" t="s">
        <v>174</v>
      </c>
      <c r="B16" s="80">
        <v>630</v>
      </c>
      <c r="C16" s="81" t="s">
        <v>165</v>
      </c>
      <c r="D16" s="82" t="s">
        <v>175</v>
      </c>
      <c r="E16" s="83"/>
      <c r="F16" s="83"/>
      <c r="G16" s="84">
        <f t="shared" si="1"/>
        <v>236.7</v>
      </c>
      <c r="H16" s="84">
        <f t="shared" si="1"/>
        <v>236.7</v>
      </c>
      <c r="I16" s="236"/>
      <c r="J16" s="84"/>
      <c r="O16" t="s">
        <v>176</v>
      </c>
    </row>
    <row r="17" spans="1:10" ht="18" customHeight="1">
      <c r="A17" s="76" t="s">
        <v>177</v>
      </c>
      <c r="B17" s="69">
        <v>630</v>
      </c>
      <c r="C17" s="77" t="s">
        <v>165</v>
      </c>
      <c r="D17" s="71" t="s">
        <v>175</v>
      </c>
      <c r="E17" s="71" t="s">
        <v>178</v>
      </c>
      <c r="F17" s="71"/>
      <c r="G17" s="72">
        <f>G18+G21</f>
        <v>236.7</v>
      </c>
      <c r="H17" s="72">
        <f>H18+H21</f>
        <v>236.7</v>
      </c>
      <c r="I17" s="236"/>
      <c r="J17" s="72"/>
    </row>
    <row r="18" spans="1:10" ht="17.25" customHeight="1">
      <c r="A18" s="76" t="s">
        <v>179</v>
      </c>
      <c r="B18" s="69">
        <v>630</v>
      </c>
      <c r="C18" s="77" t="s">
        <v>165</v>
      </c>
      <c r="D18" s="71" t="s">
        <v>175</v>
      </c>
      <c r="E18" s="71" t="s">
        <v>180</v>
      </c>
      <c r="F18" s="71"/>
      <c r="G18" s="78">
        <f t="shared" ref="G18:H22" si="3">G19</f>
        <v>168</v>
      </c>
      <c r="H18" s="214">
        <f t="shared" si="3"/>
        <v>168</v>
      </c>
      <c r="I18" s="236"/>
      <c r="J18" s="78"/>
    </row>
    <row r="19" spans="1:10" ht="30" customHeight="1">
      <c r="A19" s="76" t="s">
        <v>170</v>
      </c>
      <c r="B19" s="69">
        <v>630</v>
      </c>
      <c r="C19" s="77" t="s">
        <v>165</v>
      </c>
      <c r="D19" s="71" t="s">
        <v>175</v>
      </c>
      <c r="E19" s="71" t="s">
        <v>181</v>
      </c>
      <c r="F19" s="71"/>
      <c r="G19" s="78">
        <f t="shared" si="3"/>
        <v>168</v>
      </c>
      <c r="H19" s="214">
        <f t="shared" si="3"/>
        <v>168</v>
      </c>
      <c r="I19" s="236"/>
      <c r="J19" s="78"/>
    </row>
    <row r="20" spans="1:10" ht="51" customHeight="1">
      <c r="A20" s="76" t="s">
        <v>172</v>
      </c>
      <c r="B20" s="69">
        <v>630</v>
      </c>
      <c r="C20" s="77" t="s">
        <v>165</v>
      </c>
      <c r="D20" s="71" t="s">
        <v>175</v>
      </c>
      <c r="E20" s="71" t="s">
        <v>181</v>
      </c>
      <c r="F20" s="71" t="s">
        <v>173</v>
      </c>
      <c r="G20" s="78">
        <v>168</v>
      </c>
      <c r="H20" s="213">
        <v>168</v>
      </c>
      <c r="I20" s="236"/>
      <c r="J20" s="78"/>
    </row>
    <row r="21" spans="1:10" ht="19.5" customHeight="1">
      <c r="A21" s="76" t="s">
        <v>182</v>
      </c>
      <c r="B21" s="69">
        <v>630</v>
      </c>
      <c r="C21" s="77" t="s">
        <v>165</v>
      </c>
      <c r="D21" s="71" t="s">
        <v>175</v>
      </c>
      <c r="E21" s="71" t="s">
        <v>183</v>
      </c>
      <c r="F21" s="71"/>
      <c r="G21" s="78">
        <f t="shared" si="3"/>
        <v>68.7</v>
      </c>
      <c r="H21" s="78" t="str">
        <f t="shared" si="3"/>
        <v>68,7</v>
      </c>
      <c r="I21" s="236"/>
      <c r="J21" s="78"/>
    </row>
    <row r="22" spans="1:10" ht="28.5" customHeight="1">
      <c r="A22" s="76" t="s">
        <v>170</v>
      </c>
      <c r="B22" s="69">
        <v>630</v>
      </c>
      <c r="C22" s="77" t="s">
        <v>165</v>
      </c>
      <c r="D22" s="71" t="s">
        <v>175</v>
      </c>
      <c r="E22" s="71" t="s">
        <v>184</v>
      </c>
      <c r="F22" s="71"/>
      <c r="G22" s="78">
        <f t="shared" si="3"/>
        <v>68.7</v>
      </c>
      <c r="H22" s="78" t="str">
        <f t="shared" si="3"/>
        <v>68,7</v>
      </c>
      <c r="I22" s="236"/>
      <c r="J22" s="78"/>
    </row>
    <row r="23" spans="1:10" ht="25.5">
      <c r="A23" s="76" t="s">
        <v>185</v>
      </c>
      <c r="B23" s="69">
        <v>630</v>
      </c>
      <c r="C23" s="77" t="s">
        <v>165</v>
      </c>
      <c r="D23" s="71" t="s">
        <v>175</v>
      </c>
      <c r="E23" s="71" t="s">
        <v>184</v>
      </c>
      <c r="F23" s="71" t="s">
        <v>186</v>
      </c>
      <c r="G23" s="78">
        <v>68.7</v>
      </c>
      <c r="H23" s="126" t="s">
        <v>509</v>
      </c>
      <c r="I23" s="128"/>
      <c r="J23" s="78"/>
    </row>
    <row r="24" spans="1:10" ht="51" customHeight="1">
      <c r="A24" s="68" t="s">
        <v>187</v>
      </c>
      <c r="B24" s="70" t="s">
        <v>188</v>
      </c>
      <c r="C24" s="70" t="s">
        <v>165</v>
      </c>
      <c r="D24" s="75" t="s">
        <v>189</v>
      </c>
      <c r="E24" s="71"/>
      <c r="F24" s="71"/>
      <c r="G24" s="72">
        <f>G28+G25</f>
        <v>17728.8</v>
      </c>
      <c r="H24" s="72">
        <f>H28+H25</f>
        <v>17108.7</v>
      </c>
      <c r="I24" s="72">
        <f>SUM(I28)</f>
        <v>620.10000000000036</v>
      </c>
      <c r="J24" s="72"/>
    </row>
    <row r="25" spans="1:10" ht="54.75" customHeight="1">
      <c r="A25" s="68" t="s">
        <v>190</v>
      </c>
      <c r="B25" s="70" t="s">
        <v>188</v>
      </c>
      <c r="C25" s="70" t="s">
        <v>165</v>
      </c>
      <c r="D25" s="74" t="s">
        <v>189</v>
      </c>
      <c r="E25" s="74" t="s">
        <v>191</v>
      </c>
      <c r="F25" s="74"/>
      <c r="G25" s="72">
        <f t="shared" ref="G25:H26" si="4">G26</f>
        <v>2198.6999999999998</v>
      </c>
      <c r="H25" s="72" t="str">
        <f t="shared" si="4"/>
        <v>2198,7</v>
      </c>
      <c r="I25" s="72"/>
      <c r="J25" s="72"/>
    </row>
    <row r="26" spans="1:10" ht="28.5" customHeight="1">
      <c r="A26" s="76" t="s">
        <v>192</v>
      </c>
      <c r="B26" s="77" t="s">
        <v>188</v>
      </c>
      <c r="C26" s="77" t="s">
        <v>165</v>
      </c>
      <c r="D26" s="71" t="s">
        <v>189</v>
      </c>
      <c r="E26" s="71" t="s">
        <v>193</v>
      </c>
      <c r="F26" s="71"/>
      <c r="G26" s="78">
        <f t="shared" si="4"/>
        <v>2198.6999999999998</v>
      </c>
      <c r="H26" s="78" t="str">
        <f t="shared" si="4"/>
        <v>2198,7</v>
      </c>
      <c r="I26" s="78"/>
      <c r="J26" s="78"/>
    </row>
    <row r="27" spans="1:10" ht="25.5">
      <c r="A27" s="76" t="s">
        <v>185</v>
      </c>
      <c r="B27" s="77" t="s">
        <v>188</v>
      </c>
      <c r="C27" s="77" t="s">
        <v>165</v>
      </c>
      <c r="D27" s="71" t="s">
        <v>189</v>
      </c>
      <c r="E27" s="71" t="s">
        <v>193</v>
      </c>
      <c r="F27" s="71" t="s">
        <v>186</v>
      </c>
      <c r="G27" s="85">
        <f>2179.6+19.1</f>
        <v>2198.6999999999998</v>
      </c>
      <c r="H27" s="126" t="s">
        <v>510</v>
      </c>
      <c r="I27" s="85"/>
      <c r="J27" s="85"/>
    </row>
    <row r="28" spans="1:10" ht="17.25" customHeight="1">
      <c r="A28" s="68" t="s">
        <v>194</v>
      </c>
      <c r="B28" s="70" t="s">
        <v>188</v>
      </c>
      <c r="C28" s="70" t="s">
        <v>165</v>
      </c>
      <c r="D28" s="75" t="s">
        <v>189</v>
      </c>
      <c r="E28" s="74" t="s">
        <v>195</v>
      </c>
      <c r="F28" s="74"/>
      <c r="G28" s="72">
        <f>G29</f>
        <v>15530.1</v>
      </c>
      <c r="H28" s="72">
        <f>H29</f>
        <v>14910</v>
      </c>
      <c r="I28" s="72">
        <f>I29</f>
        <v>620.10000000000036</v>
      </c>
      <c r="J28" s="72"/>
    </row>
    <row r="29" spans="1:10" ht="25.5">
      <c r="A29" s="76" t="s">
        <v>170</v>
      </c>
      <c r="B29" s="77" t="s">
        <v>188</v>
      </c>
      <c r="C29" s="77" t="s">
        <v>165</v>
      </c>
      <c r="D29" s="79" t="s">
        <v>189</v>
      </c>
      <c r="E29" s="71" t="s">
        <v>196</v>
      </c>
      <c r="F29" s="71"/>
      <c r="G29" s="78">
        <f>G30+G31+G32</f>
        <v>15530.1</v>
      </c>
      <c r="H29" s="78">
        <f>H30+H31+H32</f>
        <v>14910</v>
      </c>
      <c r="I29" s="78">
        <f>I30+I31+I32</f>
        <v>620.10000000000036</v>
      </c>
      <c r="J29" s="78"/>
    </row>
    <row r="30" spans="1:10" ht="66.75" customHeight="1">
      <c r="A30" s="76" t="s">
        <v>172</v>
      </c>
      <c r="B30" s="77" t="s">
        <v>188</v>
      </c>
      <c r="C30" s="77" t="s">
        <v>165</v>
      </c>
      <c r="D30" s="71" t="s">
        <v>189</v>
      </c>
      <c r="E30" s="71" t="s">
        <v>196</v>
      </c>
      <c r="F30" s="71" t="s">
        <v>173</v>
      </c>
      <c r="G30" s="78">
        <v>13723.1</v>
      </c>
      <c r="H30" s="126" t="s">
        <v>533</v>
      </c>
      <c r="I30" s="78">
        <f>SUM(G30-H30)</f>
        <v>200.10000000000036</v>
      </c>
      <c r="J30" s="238" t="s">
        <v>541</v>
      </c>
    </row>
    <row r="31" spans="1:10" ht="48" customHeight="1">
      <c r="A31" s="76" t="s">
        <v>185</v>
      </c>
      <c r="B31" s="77" t="s">
        <v>188</v>
      </c>
      <c r="C31" s="77" t="s">
        <v>165</v>
      </c>
      <c r="D31" s="71" t="s">
        <v>189</v>
      </c>
      <c r="E31" s="71" t="s">
        <v>196</v>
      </c>
      <c r="F31" s="71" t="s">
        <v>186</v>
      </c>
      <c r="G31" s="78">
        <v>1800</v>
      </c>
      <c r="H31" s="126" t="s">
        <v>531</v>
      </c>
      <c r="I31" s="78">
        <f>SUM(G31-H31)</f>
        <v>420</v>
      </c>
      <c r="J31" s="238" t="s">
        <v>532</v>
      </c>
    </row>
    <row r="32" spans="1:10" ht="18" customHeight="1">
      <c r="A32" s="76" t="s">
        <v>197</v>
      </c>
      <c r="B32" s="77" t="s">
        <v>188</v>
      </c>
      <c r="C32" s="77" t="s">
        <v>165</v>
      </c>
      <c r="D32" s="71" t="s">
        <v>189</v>
      </c>
      <c r="E32" s="71" t="s">
        <v>196</v>
      </c>
      <c r="F32" s="71" t="s">
        <v>198</v>
      </c>
      <c r="G32" s="78">
        <v>7</v>
      </c>
      <c r="H32" s="126" t="s">
        <v>511</v>
      </c>
      <c r="I32" s="78"/>
      <c r="J32" s="78"/>
    </row>
    <row r="33" spans="1:12" ht="40.5" customHeight="1">
      <c r="A33" s="68" t="s">
        <v>199</v>
      </c>
      <c r="B33" s="70" t="s">
        <v>188</v>
      </c>
      <c r="C33" s="70" t="s">
        <v>165</v>
      </c>
      <c r="D33" s="74" t="s">
        <v>200</v>
      </c>
      <c r="E33" s="74"/>
      <c r="F33" s="74"/>
      <c r="G33" s="72">
        <f t="shared" ref="G33:H45" si="5">G34</f>
        <v>631.1</v>
      </c>
      <c r="H33" s="72">
        <f t="shared" si="5"/>
        <v>631.1</v>
      </c>
      <c r="I33" s="72"/>
      <c r="J33" s="72"/>
    </row>
    <row r="34" spans="1:12">
      <c r="A34" s="76" t="s">
        <v>201</v>
      </c>
      <c r="B34" s="77" t="s">
        <v>188</v>
      </c>
      <c r="C34" s="77" t="s">
        <v>165</v>
      </c>
      <c r="D34" s="71" t="s">
        <v>200</v>
      </c>
      <c r="E34" s="71" t="s">
        <v>202</v>
      </c>
      <c r="F34" s="71"/>
      <c r="G34" s="78">
        <f t="shared" si="5"/>
        <v>631.1</v>
      </c>
      <c r="H34" s="78">
        <f t="shared" si="5"/>
        <v>631.1</v>
      </c>
      <c r="I34" s="78"/>
      <c r="J34" s="78"/>
    </row>
    <row r="35" spans="1:12">
      <c r="A35" s="76" t="s">
        <v>203</v>
      </c>
      <c r="B35" s="77" t="s">
        <v>188</v>
      </c>
      <c r="C35" s="77" t="s">
        <v>165</v>
      </c>
      <c r="D35" s="71" t="s">
        <v>200</v>
      </c>
      <c r="E35" s="71" t="s">
        <v>204</v>
      </c>
      <c r="F35" s="71"/>
      <c r="G35" s="78">
        <f t="shared" si="5"/>
        <v>631.1</v>
      </c>
      <c r="H35" s="78">
        <f t="shared" si="5"/>
        <v>631.1</v>
      </c>
      <c r="I35" s="78"/>
      <c r="J35" s="78"/>
    </row>
    <row r="36" spans="1:12" ht="53.25" customHeight="1">
      <c r="A36" s="86" t="s">
        <v>205</v>
      </c>
      <c r="B36" s="77" t="s">
        <v>188</v>
      </c>
      <c r="C36" s="77" t="s">
        <v>165</v>
      </c>
      <c r="D36" s="71" t="s">
        <v>200</v>
      </c>
      <c r="E36" s="71" t="s">
        <v>206</v>
      </c>
      <c r="F36" s="71"/>
      <c r="G36" s="78">
        <f t="shared" si="5"/>
        <v>631.1</v>
      </c>
      <c r="H36" s="78">
        <f t="shared" si="5"/>
        <v>631.1</v>
      </c>
      <c r="I36" s="78"/>
      <c r="J36" s="78"/>
    </row>
    <row r="37" spans="1:12">
      <c r="A37" s="76" t="s">
        <v>207</v>
      </c>
      <c r="B37" s="77" t="s">
        <v>188</v>
      </c>
      <c r="C37" s="77" t="s">
        <v>165</v>
      </c>
      <c r="D37" s="71" t="s">
        <v>200</v>
      </c>
      <c r="E37" s="71" t="s">
        <v>206</v>
      </c>
      <c r="F37" s="71" t="s">
        <v>208</v>
      </c>
      <c r="G37" s="85">
        <v>631.1</v>
      </c>
      <c r="H37" s="85">
        <v>631.1</v>
      </c>
      <c r="I37" s="85"/>
      <c r="J37" s="85"/>
    </row>
    <row r="38" spans="1:12">
      <c r="A38" s="68" t="s">
        <v>209</v>
      </c>
      <c r="B38" s="70" t="s">
        <v>188</v>
      </c>
      <c r="C38" s="70" t="s">
        <v>165</v>
      </c>
      <c r="D38" s="74" t="s">
        <v>210</v>
      </c>
      <c r="E38" s="71"/>
      <c r="F38" s="71"/>
      <c r="G38" s="72">
        <f t="shared" si="5"/>
        <v>520.6</v>
      </c>
      <c r="H38" s="72" t="str">
        <f t="shared" si="5"/>
        <v>520,6</v>
      </c>
      <c r="I38" s="72"/>
      <c r="J38" s="72"/>
    </row>
    <row r="39" spans="1:12" ht="42" customHeight="1">
      <c r="A39" s="76" t="s">
        <v>460</v>
      </c>
      <c r="B39" s="77" t="s">
        <v>188</v>
      </c>
      <c r="C39" s="77" t="s">
        <v>165</v>
      </c>
      <c r="D39" s="71" t="s">
        <v>210</v>
      </c>
      <c r="E39" s="71" t="s">
        <v>191</v>
      </c>
      <c r="F39" s="71"/>
      <c r="G39" s="78">
        <f>G41</f>
        <v>520.6</v>
      </c>
      <c r="H39" s="78" t="str">
        <f>H41</f>
        <v>520,6</v>
      </c>
      <c r="I39" s="78"/>
      <c r="J39" s="78"/>
    </row>
    <row r="40" spans="1:12" ht="52.9" hidden="1" customHeight="1">
      <c r="A40" s="87"/>
      <c r="B40" s="88"/>
      <c r="C40" s="88"/>
      <c r="D40" s="89"/>
      <c r="E40" s="89"/>
      <c r="F40" s="89"/>
      <c r="G40" s="90"/>
      <c r="H40" s="90"/>
      <c r="I40" s="90"/>
      <c r="J40" s="90"/>
    </row>
    <row r="41" spans="1:12" ht="40.9" customHeight="1">
      <c r="A41" s="76" t="s">
        <v>211</v>
      </c>
      <c r="B41" s="77" t="s">
        <v>188</v>
      </c>
      <c r="C41" s="77" t="s">
        <v>165</v>
      </c>
      <c r="D41" s="71" t="s">
        <v>210</v>
      </c>
      <c r="E41" s="71" t="s">
        <v>212</v>
      </c>
      <c r="F41" s="71"/>
      <c r="G41" s="78">
        <f t="shared" si="5"/>
        <v>520.6</v>
      </c>
      <c r="H41" s="78" t="str">
        <f t="shared" si="5"/>
        <v>520,6</v>
      </c>
      <c r="I41" s="78"/>
      <c r="J41" s="78"/>
    </row>
    <row r="42" spans="1:12">
      <c r="A42" s="76" t="s">
        <v>197</v>
      </c>
      <c r="B42" s="77" t="s">
        <v>188</v>
      </c>
      <c r="C42" s="77" t="s">
        <v>165</v>
      </c>
      <c r="D42" s="71" t="s">
        <v>210</v>
      </c>
      <c r="E42" s="71" t="s">
        <v>212</v>
      </c>
      <c r="F42" s="71" t="s">
        <v>198</v>
      </c>
      <c r="G42" s="78">
        <v>520.6</v>
      </c>
      <c r="H42" s="126" t="s">
        <v>472</v>
      </c>
      <c r="I42" s="78"/>
      <c r="J42" s="78"/>
    </row>
    <row r="43" spans="1:12">
      <c r="A43" s="68" t="s">
        <v>213</v>
      </c>
      <c r="B43" s="70" t="s">
        <v>188</v>
      </c>
      <c r="C43" s="70" t="s">
        <v>165</v>
      </c>
      <c r="D43" s="74" t="s">
        <v>214</v>
      </c>
      <c r="E43" s="74"/>
      <c r="F43" s="74"/>
      <c r="G43" s="72">
        <f t="shared" si="5"/>
        <v>60</v>
      </c>
      <c r="H43" s="72">
        <f t="shared" si="5"/>
        <v>60</v>
      </c>
      <c r="I43" s="72"/>
      <c r="J43" s="72"/>
      <c r="L43" s="7"/>
    </row>
    <row r="44" spans="1:12">
      <c r="A44" s="76" t="s">
        <v>215</v>
      </c>
      <c r="B44" s="77" t="s">
        <v>188</v>
      </c>
      <c r="C44" s="77" t="s">
        <v>165</v>
      </c>
      <c r="D44" s="71" t="s">
        <v>214</v>
      </c>
      <c r="E44" s="71" t="s">
        <v>216</v>
      </c>
      <c r="F44" s="71"/>
      <c r="G44" s="78">
        <f t="shared" si="5"/>
        <v>60</v>
      </c>
      <c r="H44" s="78">
        <f t="shared" si="5"/>
        <v>60</v>
      </c>
      <c r="I44" s="78"/>
      <c r="J44" s="78"/>
    </row>
    <row r="45" spans="1:12" ht="18.75" customHeight="1">
      <c r="A45" s="76" t="s">
        <v>217</v>
      </c>
      <c r="B45" s="77" t="s">
        <v>188</v>
      </c>
      <c r="C45" s="77" t="s">
        <v>165</v>
      </c>
      <c r="D45" s="71" t="s">
        <v>214</v>
      </c>
      <c r="E45" s="71" t="s">
        <v>218</v>
      </c>
      <c r="F45" s="74"/>
      <c r="G45" s="78">
        <f t="shared" si="5"/>
        <v>60</v>
      </c>
      <c r="H45" s="78">
        <f t="shared" si="5"/>
        <v>60</v>
      </c>
      <c r="I45" s="78"/>
      <c r="J45" s="78"/>
    </row>
    <row r="46" spans="1:12" ht="20.25" customHeight="1">
      <c r="A46" s="76" t="s">
        <v>197</v>
      </c>
      <c r="B46" s="77" t="s">
        <v>188</v>
      </c>
      <c r="C46" s="77" t="s">
        <v>165</v>
      </c>
      <c r="D46" s="71" t="s">
        <v>214</v>
      </c>
      <c r="E46" s="71" t="s">
        <v>218</v>
      </c>
      <c r="F46" s="71" t="s">
        <v>198</v>
      </c>
      <c r="G46" s="78">
        <v>60</v>
      </c>
      <c r="H46" s="78">
        <v>60</v>
      </c>
      <c r="I46" s="78"/>
      <c r="J46" s="78"/>
    </row>
    <row r="47" spans="1:12" ht="19.5" customHeight="1">
      <c r="A47" s="68" t="s">
        <v>219</v>
      </c>
      <c r="B47" s="70" t="s">
        <v>188</v>
      </c>
      <c r="C47" s="70" t="s">
        <v>165</v>
      </c>
      <c r="D47" s="74" t="s">
        <v>220</v>
      </c>
      <c r="E47" s="74" t="s">
        <v>176</v>
      </c>
      <c r="F47" s="74"/>
      <c r="G47" s="72">
        <f>G59+G56+G48+G52</f>
        <v>574.5</v>
      </c>
      <c r="H47" s="72">
        <f>H59+H56+H48+H52</f>
        <v>574.5</v>
      </c>
      <c r="I47" s="72"/>
      <c r="J47" s="72"/>
    </row>
    <row r="48" spans="1:12" ht="40.5" customHeight="1">
      <c r="A48" s="68" t="s">
        <v>221</v>
      </c>
      <c r="B48" s="73">
        <v>630</v>
      </c>
      <c r="C48" s="70" t="s">
        <v>165</v>
      </c>
      <c r="D48" s="74" t="s">
        <v>220</v>
      </c>
      <c r="E48" s="91" t="s">
        <v>222</v>
      </c>
      <c r="F48" s="74"/>
      <c r="G48" s="72">
        <f t="shared" ref="G48:H49" si="6">G49</f>
        <v>61.7</v>
      </c>
      <c r="H48" s="72">
        <f t="shared" si="6"/>
        <v>61.7</v>
      </c>
      <c r="I48" s="72"/>
      <c r="J48" s="72"/>
    </row>
    <row r="49" spans="1:12" ht="52.5" customHeight="1">
      <c r="A49" s="92" t="s">
        <v>459</v>
      </c>
      <c r="B49" s="69">
        <v>630</v>
      </c>
      <c r="C49" s="77" t="s">
        <v>165</v>
      </c>
      <c r="D49" s="71" t="s">
        <v>220</v>
      </c>
      <c r="E49" s="93" t="s">
        <v>223</v>
      </c>
      <c r="F49" s="71"/>
      <c r="G49" s="78">
        <f t="shared" si="6"/>
        <v>61.7</v>
      </c>
      <c r="H49" s="78">
        <f t="shared" si="6"/>
        <v>61.7</v>
      </c>
      <c r="I49" s="78"/>
      <c r="J49" s="78"/>
    </row>
    <row r="50" spans="1:12" ht="42" customHeight="1">
      <c r="A50" s="76" t="s">
        <v>224</v>
      </c>
      <c r="B50" s="69">
        <v>630</v>
      </c>
      <c r="C50" s="77" t="s">
        <v>165</v>
      </c>
      <c r="D50" s="71" t="s">
        <v>220</v>
      </c>
      <c r="E50" s="94" t="s">
        <v>223</v>
      </c>
      <c r="F50" s="71"/>
      <c r="G50" s="78">
        <v>61.7</v>
      </c>
      <c r="H50" s="78">
        <v>61.7</v>
      </c>
      <c r="I50" s="78"/>
      <c r="J50" s="78"/>
    </row>
    <row r="51" spans="1:12" ht="30" customHeight="1">
      <c r="A51" s="76" t="s">
        <v>185</v>
      </c>
      <c r="B51" s="69">
        <v>630</v>
      </c>
      <c r="C51" s="77" t="s">
        <v>165</v>
      </c>
      <c r="D51" s="71" t="s">
        <v>220</v>
      </c>
      <c r="E51" s="93" t="s">
        <v>223</v>
      </c>
      <c r="F51" s="71" t="s">
        <v>186</v>
      </c>
      <c r="G51" s="78">
        <f>G50</f>
        <v>61.7</v>
      </c>
      <c r="H51" s="126" t="s">
        <v>473</v>
      </c>
      <c r="I51" s="78"/>
      <c r="J51" s="78"/>
    </row>
    <row r="52" spans="1:12" ht="39.75" customHeight="1">
      <c r="A52" s="95" t="s">
        <v>225</v>
      </c>
      <c r="B52" s="73">
        <v>630</v>
      </c>
      <c r="C52" s="70" t="s">
        <v>165</v>
      </c>
      <c r="D52" s="74" t="s">
        <v>220</v>
      </c>
      <c r="E52" s="74" t="s">
        <v>226</v>
      </c>
      <c r="F52" s="71"/>
      <c r="G52" s="72">
        <f t="shared" ref="G52:H57" si="7">G53</f>
        <v>173.8</v>
      </c>
      <c r="H52" s="72" t="str">
        <f t="shared" si="7"/>
        <v>173,8</v>
      </c>
      <c r="I52" s="72"/>
      <c r="J52" s="72"/>
    </row>
    <row r="53" spans="1:12" ht="50.25" customHeight="1">
      <c r="A53" s="96" t="s">
        <v>458</v>
      </c>
      <c r="B53" s="69">
        <v>630</v>
      </c>
      <c r="C53" s="77" t="s">
        <v>165</v>
      </c>
      <c r="D53" s="71" t="s">
        <v>220</v>
      </c>
      <c r="E53" s="71" t="s">
        <v>227</v>
      </c>
      <c r="F53" s="71"/>
      <c r="G53" s="78">
        <f t="shared" si="7"/>
        <v>173.8</v>
      </c>
      <c r="H53" s="78" t="str">
        <f t="shared" si="7"/>
        <v>173,8</v>
      </c>
      <c r="I53" s="78"/>
      <c r="J53" s="78"/>
    </row>
    <row r="54" spans="1:12" ht="15.75" customHeight="1">
      <c r="A54" s="96" t="s">
        <v>116</v>
      </c>
      <c r="B54" s="69">
        <v>630</v>
      </c>
      <c r="C54" s="77" t="s">
        <v>165</v>
      </c>
      <c r="D54" s="71" t="s">
        <v>220</v>
      </c>
      <c r="E54" s="71" t="s">
        <v>227</v>
      </c>
      <c r="F54" s="71"/>
      <c r="G54" s="78">
        <v>173.8</v>
      </c>
      <c r="H54" s="78" t="str">
        <f>H55</f>
        <v>173,8</v>
      </c>
      <c r="I54" s="78"/>
      <c r="J54" s="78"/>
    </row>
    <row r="55" spans="1:12" ht="30" customHeight="1">
      <c r="A55" s="76" t="s">
        <v>185</v>
      </c>
      <c r="B55" s="69">
        <v>630</v>
      </c>
      <c r="C55" s="77" t="s">
        <v>165</v>
      </c>
      <c r="D55" s="71" t="s">
        <v>220</v>
      </c>
      <c r="E55" s="71" t="s">
        <v>227</v>
      </c>
      <c r="F55" s="71" t="s">
        <v>186</v>
      </c>
      <c r="G55" s="78">
        <v>173.8</v>
      </c>
      <c r="H55" s="126" t="s">
        <v>512</v>
      </c>
      <c r="I55" s="78"/>
      <c r="J55" s="78"/>
    </row>
    <row r="56" spans="1:12" ht="15.75" customHeight="1">
      <c r="A56" s="68" t="s">
        <v>228</v>
      </c>
      <c r="B56" s="70" t="s">
        <v>188</v>
      </c>
      <c r="C56" s="70" t="s">
        <v>165</v>
      </c>
      <c r="D56" s="74" t="s">
        <v>220</v>
      </c>
      <c r="E56" s="74" t="s">
        <v>229</v>
      </c>
      <c r="F56" s="74"/>
      <c r="G56" s="72">
        <f t="shared" si="7"/>
        <v>7.3</v>
      </c>
      <c r="H56" s="72" t="str">
        <f t="shared" si="7"/>
        <v>7,3</v>
      </c>
      <c r="I56" s="72"/>
      <c r="J56" s="72"/>
    </row>
    <row r="57" spans="1:12" ht="49.5" customHeight="1">
      <c r="A57" s="76" t="s">
        <v>102</v>
      </c>
      <c r="B57" s="77" t="s">
        <v>188</v>
      </c>
      <c r="C57" s="77" t="s">
        <v>165</v>
      </c>
      <c r="D57" s="71" t="s">
        <v>220</v>
      </c>
      <c r="E57" s="71" t="s">
        <v>230</v>
      </c>
      <c r="F57" s="71"/>
      <c r="G57" s="78">
        <f t="shared" si="7"/>
        <v>7.3</v>
      </c>
      <c r="H57" s="78" t="str">
        <f t="shared" si="7"/>
        <v>7,3</v>
      </c>
      <c r="I57" s="78"/>
      <c r="J57" s="78"/>
    </row>
    <row r="58" spans="1:12" ht="25.5">
      <c r="A58" s="76" t="s">
        <v>185</v>
      </c>
      <c r="B58" s="77" t="s">
        <v>188</v>
      </c>
      <c r="C58" s="77" t="s">
        <v>165</v>
      </c>
      <c r="D58" s="71" t="s">
        <v>220</v>
      </c>
      <c r="E58" s="71" t="s">
        <v>230</v>
      </c>
      <c r="F58" s="79" t="s">
        <v>186</v>
      </c>
      <c r="G58" s="78">
        <v>7.3</v>
      </c>
      <c r="H58" s="126" t="s">
        <v>513</v>
      </c>
      <c r="I58" s="78"/>
      <c r="J58" s="78"/>
    </row>
    <row r="59" spans="1:12">
      <c r="A59" s="68" t="s">
        <v>201</v>
      </c>
      <c r="B59" s="70" t="s">
        <v>188</v>
      </c>
      <c r="C59" s="70" t="s">
        <v>165</v>
      </c>
      <c r="D59" s="74" t="s">
        <v>220</v>
      </c>
      <c r="E59" s="74" t="s">
        <v>202</v>
      </c>
      <c r="F59" s="74"/>
      <c r="G59" s="72">
        <f>G60+G62+G66+G64</f>
        <v>331.7</v>
      </c>
      <c r="H59" s="72">
        <f>H60+H62+H66+H64</f>
        <v>331.7</v>
      </c>
      <c r="I59" s="72"/>
      <c r="J59" s="72"/>
    </row>
    <row r="60" spans="1:12" ht="39" customHeight="1">
      <c r="A60" s="76" t="s">
        <v>457</v>
      </c>
      <c r="B60" s="77" t="s">
        <v>188</v>
      </c>
      <c r="C60" s="77" t="s">
        <v>165</v>
      </c>
      <c r="D60" s="71" t="s">
        <v>220</v>
      </c>
      <c r="E60" s="71" t="s">
        <v>231</v>
      </c>
      <c r="F60" s="71"/>
      <c r="G60" s="78">
        <f>G61</f>
        <v>200</v>
      </c>
      <c r="H60" s="78">
        <f>H61</f>
        <v>200</v>
      </c>
      <c r="I60" s="78"/>
      <c r="J60" s="78"/>
    </row>
    <row r="61" spans="1:12">
      <c r="A61" s="76" t="s">
        <v>197</v>
      </c>
      <c r="B61" s="77" t="s">
        <v>188</v>
      </c>
      <c r="C61" s="77" t="s">
        <v>165</v>
      </c>
      <c r="D61" s="71" t="s">
        <v>220</v>
      </c>
      <c r="E61" s="71" t="s">
        <v>231</v>
      </c>
      <c r="F61" s="71" t="s">
        <v>198</v>
      </c>
      <c r="G61" s="78">
        <v>200</v>
      </c>
      <c r="H61" s="78">
        <v>200</v>
      </c>
      <c r="I61" s="78"/>
      <c r="J61" s="78"/>
    </row>
    <row r="62" spans="1:12" ht="25.5">
      <c r="A62" s="76" t="s">
        <v>232</v>
      </c>
      <c r="B62" s="69">
        <v>630</v>
      </c>
      <c r="C62" s="77" t="s">
        <v>165</v>
      </c>
      <c r="D62" s="71" t="s">
        <v>220</v>
      </c>
      <c r="E62" s="71" t="s">
        <v>233</v>
      </c>
      <c r="F62" s="71"/>
      <c r="G62" s="78">
        <f>G63</f>
        <v>24.7</v>
      </c>
      <c r="H62" s="78">
        <f>H63</f>
        <v>24.7</v>
      </c>
      <c r="I62" s="78"/>
      <c r="J62" s="78"/>
      <c r="L62" s="30"/>
    </row>
    <row r="63" spans="1:12" ht="25.5">
      <c r="A63" s="76" t="s">
        <v>185</v>
      </c>
      <c r="B63" s="69">
        <v>630</v>
      </c>
      <c r="C63" s="77" t="s">
        <v>165</v>
      </c>
      <c r="D63" s="71" t="s">
        <v>220</v>
      </c>
      <c r="E63" s="71" t="s">
        <v>233</v>
      </c>
      <c r="F63" s="71" t="s">
        <v>186</v>
      </c>
      <c r="G63" s="78">
        <v>24.7</v>
      </c>
      <c r="H63" s="78">
        <v>24.7</v>
      </c>
      <c r="I63" s="78"/>
      <c r="J63" s="78"/>
    </row>
    <row r="64" spans="1:12" ht="27" customHeight="1">
      <c r="A64" s="76" t="s">
        <v>234</v>
      </c>
      <c r="B64" s="77" t="s">
        <v>188</v>
      </c>
      <c r="C64" s="77" t="s">
        <v>165</v>
      </c>
      <c r="D64" s="71" t="s">
        <v>220</v>
      </c>
      <c r="E64" s="71" t="s">
        <v>235</v>
      </c>
      <c r="F64" s="71"/>
      <c r="G64" s="78">
        <f>G65</f>
        <v>67.3</v>
      </c>
      <c r="H64" s="78" t="str">
        <f>H65</f>
        <v>67,3</v>
      </c>
      <c r="I64" s="78"/>
      <c r="J64" s="78"/>
    </row>
    <row r="65" spans="1:10" ht="27" customHeight="1">
      <c r="A65" s="76" t="s">
        <v>185</v>
      </c>
      <c r="B65" s="77" t="s">
        <v>188</v>
      </c>
      <c r="C65" s="77" t="s">
        <v>165</v>
      </c>
      <c r="D65" s="71" t="s">
        <v>220</v>
      </c>
      <c r="E65" s="71" t="s">
        <v>235</v>
      </c>
      <c r="F65" s="71" t="s">
        <v>186</v>
      </c>
      <c r="G65" s="161">
        <v>67.3</v>
      </c>
      <c r="H65" s="126" t="s">
        <v>534</v>
      </c>
      <c r="I65" s="161"/>
      <c r="J65" s="161"/>
    </row>
    <row r="66" spans="1:10" ht="55.5" customHeight="1">
      <c r="A66" s="76" t="s">
        <v>236</v>
      </c>
      <c r="B66" s="77" t="s">
        <v>188</v>
      </c>
      <c r="C66" s="77" t="s">
        <v>165</v>
      </c>
      <c r="D66" s="71" t="s">
        <v>220</v>
      </c>
      <c r="E66" s="71" t="s">
        <v>237</v>
      </c>
      <c r="F66" s="71"/>
      <c r="G66" s="78">
        <f>G67</f>
        <v>39.700000000000003</v>
      </c>
      <c r="H66" s="78" t="str">
        <f>H67</f>
        <v>39,7</v>
      </c>
      <c r="I66" s="78"/>
      <c r="J66" s="78"/>
    </row>
    <row r="67" spans="1:10" ht="25.5">
      <c r="A67" s="76" t="s">
        <v>185</v>
      </c>
      <c r="B67" s="77" t="s">
        <v>188</v>
      </c>
      <c r="C67" s="77" t="s">
        <v>165</v>
      </c>
      <c r="D67" s="71" t="s">
        <v>220</v>
      </c>
      <c r="E67" s="71" t="s">
        <v>237</v>
      </c>
      <c r="F67" s="71" t="s">
        <v>186</v>
      </c>
      <c r="G67" s="78">
        <v>39.700000000000003</v>
      </c>
      <c r="H67" s="126" t="s">
        <v>514</v>
      </c>
      <c r="I67" s="78"/>
      <c r="J67" s="78"/>
    </row>
    <row r="68" spans="1:10" ht="15" customHeight="1">
      <c r="A68" s="68" t="s">
        <v>238</v>
      </c>
      <c r="B68" s="73">
        <v>630</v>
      </c>
      <c r="C68" s="70" t="s">
        <v>167</v>
      </c>
      <c r="D68" s="74" t="s">
        <v>239</v>
      </c>
      <c r="E68" s="74"/>
      <c r="F68" s="74"/>
      <c r="G68" s="72">
        <f t="shared" ref="G68:H70" si="8">G69</f>
        <v>298.5</v>
      </c>
      <c r="H68" s="72">
        <f t="shared" si="8"/>
        <v>298.5</v>
      </c>
      <c r="I68" s="72"/>
      <c r="J68" s="72"/>
    </row>
    <row r="69" spans="1:10" ht="15" customHeight="1">
      <c r="A69" s="68" t="s">
        <v>240</v>
      </c>
      <c r="B69" s="73">
        <v>630</v>
      </c>
      <c r="C69" s="70" t="s">
        <v>167</v>
      </c>
      <c r="D69" s="74" t="s">
        <v>175</v>
      </c>
      <c r="E69" s="74"/>
      <c r="F69" s="74"/>
      <c r="G69" s="72">
        <f t="shared" si="8"/>
        <v>298.5</v>
      </c>
      <c r="H69" s="72">
        <f t="shared" si="8"/>
        <v>298.5</v>
      </c>
      <c r="I69" s="72"/>
      <c r="J69" s="72"/>
    </row>
    <row r="70" spans="1:10" ht="17.25" customHeight="1">
      <c r="A70" s="68" t="s">
        <v>228</v>
      </c>
      <c r="B70" s="70" t="s">
        <v>188</v>
      </c>
      <c r="C70" s="70" t="s">
        <v>167</v>
      </c>
      <c r="D70" s="74" t="s">
        <v>175</v>
      </c>
      <c r="E70" s="74" t="s">
        <v>229</v>
      </c>
      <c r="F70" s="74"/>
      <c r="G70" s="72">
        <f t="shared" si="8"/>
        <v>298.5</v>
      </c>
      <c r="H70" s="72">
        <f t="shared" si="8"/>
        <v>298.5</v>
      </c>
      <c r="I70" s="72"/>
      <c r="J70" s="72"/>
    </row>
    <row r="71" spans="1:10" ht="38.25">
      <c r="A71" s="76" t="s">
        <v>241</v>
      </c>
      <c r="B71" s="77" t="s">
        <v>188</v>
      </c>
      <c r="C71" s="77" t="s">
        <v>167</v>
      </c>
      <c r="D71" s="71" t="s">
        <v>175</v>
      </c>
      <c r="E71" s="71" t="s">
        <v>242</v>
      </c>
      <c r="F71" s="71"/>
      <c r="G71" s="78">
        <f>G72+G73</f>
        <v>298.5</v>
      </c>
      <c r="H71" s="78">
        <f>H72+H73</f>
        <v>298.5</v>
      </c>
      <c r="I71" s="78"/>
      <c r="J71" s="78"/>
    </row>
    <row r="72" spans="1:10" ht="52.5" customHeight="1">
      <c r="A72" s="76" t="s">
        <v>172</v>
      </c>
      <c r="B72" s="77" t="s">
        <v>188</v>
      </c>
      <c r="C72" s="77" t="s">
        <v>167</v>
      </c>
      <c r="D72" s="71" t="s">
        <v>175</v>
      </c>
      <c r="E72" s="71" t="s">
        <v>242</v>
      </c>
      <c r="F72" s="71" t="s">
        <v>173</v>
      </c>
      <c r="G72" s="78">
        <v>275.7</v>
      </c>
      <c r="H72" s="126" t="s">
        <v>516</v>
      </c>
      <c r="I72" s="78"/>
      <c r="J72" s="78"/>
    </row>
    <row r="73" spans="1:10" ht="25.5">
      <c r="A73" s="76" t="s">
        <v>185</v>
      </c>
      <c r="B73" s="77" t="s">
        <v>188</v>
      </c>
      <c r="C73" s="77" t="s">
        <v>167</v>
      </c>
      <c r="D73" s="71" t="s">
        <v>175</v>
      </c>
      <c r="E73" s="71" t="s">
        <v>242</v>
      </c>
      <c r="F73" s="79" t="s">
        <v>186</v>
      </c>
      <c r="G73" s="78">
        <v>22.8</v>
      </c>
      <c r="H73" s="126" t="s">
        <v>515</v>
      </c>
      <c r="I73" s="78"/>
      <c r="J73" s="78"/>
    </row>
    <row r="74" spans="1:10" ht="25.5">
      <c r="A74" s="97" t="s">
        <v>243</v>
      </c>
      <c r="B74" s="70" t="s">
        <v>188</v>
      </c>
      <c r="C74" s="70" t="s">
        <v>175</v>
      </c>
      <c r="D74" s="74" t="s">
        <v>239</v>
      </c>
      <c r="E74" s="74"/>
      <c r="F74" s="74"/>
      <c r="G74" s="72">
        <f>G76+G79+G84+G93</f>
        <v>2842.4999999999995</v>
      </c>
      <c r="H74" s="72">
        <f>H76+H79+H84+H93</f>
        <v>2824.1</v>
      </c>
      <c r="I74" s="72">
        <f>SUM(I79)</f>
        <v>18.400000000000091</v>
      </c>
      <c r="J74" s="72"/>
    </row>
    <row r="75" spans="1:10" ht="17.25" customHeight="1">
      <c r="A75" s="97" t="s">
        <v>244</v>
      </c>
      <c r="B75" s="70" t="s">
        <v>188</v>
      </c>
      <c r="C75" s="70" t="s">
        <v>175</v>
      </c>
      <c r="D75" s="74" t="s">
        <v>245</v>
      </c>
      <c r="E75" s="74"/>
      <c r="F75" s="74"/>
      <c r="G75" s="72">
        <f>G76+G79</f>
        <v>2186.7999999999997</v>
      </c>
      <c r="H75" s="72">
        <f>H76+H79</f>
        <v>2168.3999999999996</v>
      </c>
      <c r="I75" s="72"/>
      <c r="J75" s="72"/>
    </row>
    <row r="76" spans="1:10" ht="50.25" customHeight="1">
      <c r="A76" s="95" t="s">
        <v>246</v>
      </c>
      <c r="B76" s="70" t="s">
        <v>188</v>
      </c>
      <c r="C76" s="70" t="s">
        <v>175</v>
      </c>
      <c r="D76" s="74" t="s">
        <v>245</v>
      </c>
      <c r="E76" s="74" t="s">
        <v>191</v>
      </c>
      <c r="F76" s="74"/>
      <c r="G76" s="72">
        <f t="shared" ref="G76:H77" si="9">G77</f>
        <v>139.20000000000002</v>
      </c>
      <c r="H76" s="72" t="str">
        <f t="shared" si="9"/>
        <v>139,2</v>
      </c>
      <c r="I76" s="72"/>
      <c r="J76" s="72"/>
    </row>
    <row r="77" spans="1:10" ht="30.75" customHeight="1">
      <c r="A77" s="76" t="s">
        <v>247</v>
      </c>
      <c r="B77" s="77" t="s">
        <v>188</v>
      </c>
      <c r="C77" s="77" t="s">
        <v>175</v>
      </c>
      <c r="D77" s="71" t="s">
        <v>245</v>
      </c>
      <c r="E77" s="71" t="s">
        <v>193</v>
      </c>
      <c r="F77" s="71"/>
      <c r="G77" s="78">
        <f t="shared" si="9"/>
        <v>139.20000000000002</v>
      </c>
      <c r="H77" s="78" t="str">
        <f t="shared" si="9"/>
        <v>139,2</v>
      </c>
      <c r="I77" s="78"/>
      <c r="J77" s="78"/>
    </row>
    <row r="78" spans="1:10" ht="28.5" customHeight="1">
      <c r="A78" s="76" t="s">
        <v>185</v>
      </c>
      <c r="B78" s="77" t="s">
        <v>188</v>
      </c>
      <c r="C78" s="77" t="s">
        <v>175</v>
      </c>
      <c r="D78" s="71" t="s">
        <v>245</v>
      </c>
      <c r="E78" s="71" t="s">
        <v>193</v>
      </c>
      <c r="F78" s="71" t="s">
        <v>186</v>
      </c>
      <c r="G78" s="85">
        <f>135.4+3.8</f>
        <v>139.20000000000002</v>
      </c>
      <c r="H78" s="126" t="s">
        <v>517</v>
      </c>
      <c r="I78" s="85"/>
      <c r="J78" s="85"/>
    </row>
    <row r="79" spans="1:10" ht="40.5" customHeight="1">
      <c r="A79" s="68" t="s">
        <v>248</v>
      </c>
      <c r="B79" s="73">
        <v>630</v>
      </c>
      <c r="C79" s="70" t="s">
        <v>175</v>
      </c>
      <c r="D79" s="74" t="s">
        <v>245</v>
      </c>
      <c r="E79" s="74" t="s">
        <v>249</v>
      </c>
      <c r="F79" s="74"/>
      <c r="G79" s="72">
        <f>G80</f>
        <v>2047.6</v>
      </c>
      <c r="H79" s="72">
        <f>H80</f>
        <v>2029.1999999999998</v>
      </c>
      <c r="I79" s="72">
        <f>I80</f>
        <v>18.400000000000091</v>
      </c>
      <c r="J79" s="72"/>
    </row>
    <row r="80" spans="1:10" ht="51">
      <c r="A80" s="68" t="s">
        <v>456</v>
      </c>
      <c r="B80" s="70" t="s">
        <v>188</v>
      </c>
      <c r="C80" s="70" t="s">
        <v>175</v>
      </c>
      <c r="D80" s="74" t="s">
        <v>245</v>
      </c>
      <c r="E80" s="74" t="s">
        <v>250</v>
      </c>
      <c r="F80" s="71"/>
      <c r="G80" s="72">
        <f>G81+G82</f>
        <v>2047.6</v>
      </c>
      <c r="H80" s="72">
        <f>H81+H82</f>
        <v>2029.1999999999998</v>
      </c>
      <c r="I80" s="72">
        <f>I81+I82</f>
        <v>18.400000000000091</v>
      </c>
      <c r="J80" s="72"/>
    </row>
    <row r="81" spans="1:11" ht="51">
      <c r="A81" s="76" t="s">
        <v>133</v>
      </c>
      <c r="B81" s="69">
        <v>630</v>
      </c>
      <c r="C81" s="77" t="s">
        <v>175</v>
      </c>
      <c r="D81" s="71" t="s">
        <v>245</v>
      </c>
      <c r="E81" s="71" t="s">
        <v>250</v>
      </c>
      <c r="F81" s="71"/>
      <c r="G81" s="78">
        <f>97+110.6</f>
        <v>207.6</v>
      </c>
      <c r="H81" s="126" t="s">
        <v>518</v>
      </c>
      <c r="I81" s="78"/>
      <c r="J81" s="78"/>
    </row>
    <row r="82" spans="1:11" ht="72" customHeight="1">
      <c r="A82" s="76" t="s">
        <v>251</v>
      </c>
      <c r="B82" s="69">
        <v>630</v>
      </c>
      <c r="C82" s="77" t="s">
        <v>175</v>
      </c>
      <c r="D82" s="71" t="s">
        <v>245</v>
      </c>
      <c r="E82" s="71" t="s">
        <v>250</v>
      </c>
      <c r="F82" s="71"/>
      <c r="G82" s="78">
        <v>1840</v>
      </c>
      <c r="H82" s="126" t="s">
        <v>519</v>
      </c>
      <c r="I82" s="78">
        <f>SUM(G82-H82)</f>
        <v>18.400000000000091</v>
      </c>
      <c r="J82" s="238" t="s">
        <v>520</v>
      </c>
    </row>
    <row r="83" spans="1:11" ht="25.5">
      <c r="A83" s="76" t="s">
        <v>185</v>
      </c>
      <c r="B83" s="69">
        <v>630</v>
      </c>
      <c r="C83" s="77" t="s">
        <v>175</v>
      </c>
      <c r="D83" s="71" t="s">
        <v>245</v>
      </c>
      <c r="E83" s="71" t="s">
        <v>250</v>
      </c>
      <c r="F83" s="71" t="s">
        <v>186</v>
      </c>
      <c r="G83" s="78">
        <f>G82+G81</f>
        <v>2047.6</v>
      </c>
      <c r="H83" s="78">
        <f>H82+H81</f>
        <v>2029.1999999999998</v>
      </c>
      <c r="I83" s="78">
        <f>SUM(G83-H83)</f>
        <v>18.400000000000091</v>
      </c>
      <c r="J83" s="78"/>
    </row>
    <row r="84" spans="1:11" ht="39" customHeight="1">
      <c r="A84" s="68" t="s">
        <v>252</v>
      </c>
      <c r="B84" s="73">
        <v>630</v>
      </c>
      <c r="C84" s="70" t="s">
        <v>175</v>
      </c>
      <c r="D84" s="74" t="s">
        <v>253</v>
      </c>
      <c r="E84" s="74"/>
      <c r="F84" s="74"/>
      <c r="G84" s="72">
        <f>G90+G85</f>
        <v>593.79999999999995</v>
      </c>
      <c r="H84" s="72">
        <f>H90+H85</f>
        <v>593.79999999999995</v>
      </c>
      <c r="I84" s="72"/>
      <c r="J84" s="72"/>
    </row>
    <row r="85" spans="1:11" ht="38.25">
      <c r="A85" s="68" t="s">
        <v>248</v>
      </c>
      <c r="B85" s="70" t="s">
        <v>188</v>
      </c>
      <c r="C85" s="70" t="s">
        <v>175</v>
      </c>
      <c r="D85" s="74" t="s">
        <v>253</v>
      </c>
      <c r="E85" s="74" t="s">
        <v>249</v>
      </c>
      <c r="F85" s="74"/>
      <c r="G85" s="72">
        <f>G86</f>
        <v>110.1</v>
      </c>
      <c r="H85" s="72" t="str">
        <f>H86</f>
        <v>110,1</v>
      </c>
      <c r="I85" s="72"/>
      <c r="J85" s="72"/>
    </row>
    <row r="86" spans="1:11" ht="51">
      <c r="A86" s="68" t="s">
        <v>442</v>
      </c>
      <c r="B86" s="70" t="s">
        <v>188</v>
      </c>
      <c r="C86" s="70" t="s">
        <v>175</v>
      </c>
      <c r="D86" s="74" t="s">
        <v>253</v>
      </c>
      <c r="E86" s="74" t="s">
        <v>250</v>
      </c>
      <c r="F86" s="74"/>
      <c r="G86" s="72">
        <f>SUM(G87:G88)</f>
        <v>110.1</v>
      </c>
      <c r="H86" s="72" t="str">
        <f>H88</f>
        <v>110,1</v>
      </c>
      <c r="I86" s="72"/>
      <c r="J86" s="72"/>
    </row>
    <row r="87" spans="1:11" ht="22.5" hidden="1" customHeight="1">
      <c r="A87" s="76" t="s">
        <v>254</v>
      </c>
      <c r="B87" s="77" t="s">
        <v>188</v>
      </c>
      <c r="C87" s="77" t="s">
        <v>175</v>
      </c>
      <c r="D87" s="71" t="s">
        <v>253</v>
      </c>
      <c r="E87" s="71" t="s">
        <v>250</v>
      </c>
      <c r="F87" s="74"/>
      <c r="G87" s="78"/>
      <c r="H87" s="78"/>
      <c r="I87" s="78"/>
      <c r="J87" s="78"/>
    </row>
    <row r="88" spans="1:11" ht="25.5">
      <c r="A88" s="76" t="s">
        <v>118</v>
      </c>
      <c r="B88" s="77" t="s">
        <v>188</v>
      </c>
      <c r="C88" s="77" t="s">
        <v>175</v>
      </c>
      <c r="D88" s="71" t="s">
        <v>253</v>
      </c>
      <c r="E88" s="71" t="s">
        <v>250</v>
      </c>
      <c r="F88" s="74"/>
      <c r="G88" s="78">
        <v>110.1</v>
      </c>
      <c r="H88" s="78" t="str">
        <f>H89</f>
        <v>110,1</v>
      </c>
      <c r="I88" s="78"/>
      <c r="J88" s="78"/>
    </row>
    <row r="89" spans="1:11" ht="25.5">
      <c r="A89" s="76" t="s">
        <v>185</v>
      </c>
      <c r="B89" s="69">
        <v>630</v>
      </c>
      <c r="C89" s="77" t="s">
        <v>175</v>
      </c>
      <c r="D89" s="71" t="s">
        <v>253</v>
      </c>
      <c r="E89" s="71" t="s">
        <v>250</v>
      </c>
      <c r="F89" s="71" t="s">
        <v>186</v>
      </c>
      <c r="G89" s="78">
        <f>G88</f>
        <v>110.1</v>
      </c>
      <c r="H89" s="126" t="s">
        <v>521</v>
      </c>
      <c r="I89" s="78"/>
      <c r="J89" s="78"/>
    </row>
    <row r="90" spans="1:11">
      <c r="A90" s="95" t="s">
        <v>201</v>
      </c>
      <c r="B90" s="70" t="s">
        <v>188</v>
      </c>
      <c r="C90" s="70" t="s">
        <v>175</v>
      </c>
      <c r="D90" s="74" t="s">
        <v>253</v>
      </c>
      <c r="E90" s="74" t="s">
        <v>202</v>
      </c>
      <c r="F90" s="74"/>
      <c r="G90" s="72">
        <f t="shared" ref="G90:H93" si="10">G91</f>
        <v>483.7</v>
      </c>
      <c r="H90" s="72" t="str">
        <f t="shared" si="10"/>
        <v>483,7</v>
      </c>
      <c r="I90" s="72"/>
      <c r="J90" s="72"/>
      <c r="K90" s="7"/>
    </row>
    <row r="91" spans="1:11">
      <c r="A91" s="98" t="s">
        <v>255</v>
      </c>
      <c r="B91" s="77" t="s">
        <v>188</v>
      </c>
      <c r="C91" s="77" t="s">
        <v>175</v>
      </c>
      <c r="D91" s="71" t="s">
        <v>253</v>
      </c>
      <c r="E91" s="71" t="s">
        <v>256</v>
      </c>
      <c r="F91" s="71"/>
      <c r="G91" s="78">
        <f t="shared" si="10"/>
        <v>483.7</v>
      </c>
      <c r="H91" s="78" t="str">
        <f t="shared" si="10"/>
        <v>483,7</v>
      </c>
      <c r="I91" s="78"/>
      <c r="J91" s="78"/>
    </row>
    <row r="92" spans="1:11" ht="25.5">
      <c r="A92" s="76" t="s">
        <v>185</v>
      </c>
      <c r="B92" s="77" t="s">
        <v>188</v>
      </c>
      <c r="C92" s="77" t="s">
        <v>175</v>
      </c>
      <c r="D92" s="71" t="s">
        <v>253</v>
      </c>
      <c r="E92" s="71" t="s">
        <v>256</v>
      </c>
      <c r="F92" s="71" t="s">
        <v>186</v>
      </c>
      <c r="G92" s="78">
        <v>483.7</v>
      </c>
      <c r="H92" s="126" t="s">
        <v>522</v>
      </c>
      <c r="I92" s="78"/>
      <c r="J92" s="78"/>
    </row>
    <row r="93" spans="1:11" ht="25.5">
      <c r="A93" s="99" t="s">
        <v>257</v>
      </c>
      <c r="B93" s="70" t="s">
        <v>188</v>
      </c>
      <c r="C93" s="70" t="s">
        <v>175</v>
      </c>
      <c r="D93" s="74" t="s">
        <v>258</v>
      </c>
      <c r="E93" s="71"/>
      <c r="F93" s="71"/>
      <c r="G93" s="72">
        <f t="shared" si="10"/>
        <v>61.9</v>
      </c>
      <c r="H93" s="72">
        <f t="shared" si="10"/>
        <v>61.9</v>
      </c>
      <c r="I93" s="72"/>
      <c r="J93" s="72"/>
    </row>
    <row r="94" spans="1:11" ht="38.25">
      <c r="A94" s="68" t="s">
        <v>248</v>
      </c>
      <c r="B94" s="73">
        <v>630</v>
      </c>
      <c r="C94" s="70" t="s">
        <v>175</v>
      </c>
      <c r="D94" s="74" t="s">
        <v>258</v>
      </c>
      <c r="E94" s="74" t="s">
        <v>249</v>
      </c>
      <c r="F94" s="74"/>
      <c r="G94" s="72">
        <f>G95</f>
        <v>61.9</v>
      </c>
      <c r="H94" s="72">
        <f>H95</f>
        <v>61.9</v>
      </c>
      <c r="I94" s="72"/>
      <c r="J94" s="72"/>
    </row>
    <row r="95" spans="1:11" ht="51.75" customHeight="1">
      <c r="A95" s="68" t="s">
        <v>442</v>
      </c>
      <c r="B95" s="73">
        <v>630</v>
      </c>
      <c r="C95" s="70" t="s">
        <v>175</v>
      </c>
      <c r="D95" s="74" t="s">
        <v>258</v>
      </c>
      <c r="E95" s="74" t="s">
        <v>250</v>
      </c>
      <c r="F95" s="71"/>
      <c r="G95" s="72">
        <f>G96+G98</f>
        <v>61.9</v>
      </c>
      <c r="H95" s="72">
        <f>H96+H98</f>
        <v>61.9</v>
      </c>
      <c r="I95" s="72"/>
      <c r="J95" s="72"/>
    </row>
    <row r="96" spans="1:11" ht="40.5" customHeight="1">
      <c r="A96" s="45" t="s">
        <v>134</v>
      </c>
      <c r="B96" s="69">
        <v>630</v>
      </c>
      <c r="C96" s="77" t="s">
        <v>175</v>
      </c>
      <c r="D96" s="71" t="s">
        <v>258</v>
      </c>
      <c r="E96" s="71" t="s">
        <v>250</v>
      </c>
      <c r="F96" s="71"/>
      <c r="G96" s="78">
        <f>G97</f>
        <v>20</v>
      </c>
      <c r="H96" s="78">
        <f>H97</f>
        <v>20</v>
      </c>
      <c r="I96" s="78"/>
      <c r="J96" s="78"/>
    </row>
    <row r="97" spans="1:12" ht="63" customHeight="1">
      <c r="A97" s="76" t="s">
        <v>172</v>
      </c>
      <c r="B97" s="69">
        <v>630</v>
      </c>
      <c r="C97" s="77" t="s">
        <v>175</v>
      </c>
      <c r="D97" s="71" t="s">
        <v>258</v>
      </c>
      <c r="E97" s="71" t="s">
        <v>250</v>
      </c>
      <c r="F97" s="71" t="s">
        <v>173</v>
      </c>
      <c r="G97" s="78">
        <v>20</v>
      </c>
      <c r="H97" s="78">
        <v>20</v>
      </c>
      <c r="I97" s="78"/>
      <c r="J97" s="78"/>
    </row>
    <row r="98" spans="1:12" ht="39.75" customHeight="1">
      <c r="A98" s="76" t="s">
        <v>119</v>
      </c>
      <c r="B98" s="69">
        <v>630</v>
      </c>
      <c r="C98" s="77" t="s">
        <v>175</v>
      </c>
      <c r="D98" s="71" t="s">
        <v>258</v>
      </c>
      <c r="E98" s="71" t="s">
        <v>250</v>
      </c>
      <c r="F98" s="71"/>
      <c r="G98" s="78">
        <f>G99</f>
        <v>41.9</v>
      </c>
      <c r="H98" s="78">
        <f>H99</f>
        <v>41.9</v>
      </c>
      <c r="I98" s="78"/>
      <c r="J98" s="78"/>
    </row>
    <row r="99" spans="1:12" ht="30" customHeight="1">
      <c r="A99" s="76" t="s">
        <v>185</v>
      </c>
      <c r="B99" s="69">
        <v>630</v>
      </c>
      <c r="C99" s="77" t="s">
        <v>175</v>
      </c>
      <c r="D99" s="71" t="s">
        <v>258</v>
      </c>
      <c r="E99" s="71" t="s">
        <v>250</v>
      </c>
      <c r="F99" s="71" t="s">
        <v>186</v>
      </c>
      <c r="G99" s="78">
        <v>41.9</v>
      </c>
      <c r="H99" s="78">
        <v>41.9</v>
      </c>
      <c r="I99" s="78"/>
      <c r="J99" s="78"/>
    </row>
    <row r="100" spans="1:12">
      <c r="A100" s="68" t="s">
        <v>259</v>
      </c>
      <c r="B100" s="73">
        <v>630</v>
      </c>
      <c r="C100" s="70" t="s">
        <v>189</v>
      </c>
      <c r="D100" s="74" t="s">
        <v>239</v>
      </c>
      <c r="E100" s="215"/>
      <c r="F100" s="215"/>
      <c r="G100" s="72">
        <f>G101+G108+G120</f>
        <v>8459.9</v>
      </c>
      <c r="H100" s="72">
        <f>H101+H108+H120</f>
        <v>8358.4</v>
      </c>
      <c r="I100" s="72">
        <f>I101+I108+I120</f>
        <v>101.49999999999996</v>
      </c>
      <c r="J100" s="72"/>
    </row>
    <row r="101" spans="1:12">
      <c r="A101" s="68" t="s">
        <v>260</v>
      </c>
      <c r="B101" s="73">
        <v>630</v>
      </c>
      <c r="C101" s="70" t="s">
        <v>189</v>
      </c>
      <c r="D101" s="74" t="s">
        <v>261</v>
      </c>
      <c r="E101" s="215"/>
      <c r="F101" s="215"/>
      <c r="G101" s="72">
        <f t="shared" ref="G101:I102" si="11">G102</f>
        <v>224.4</v>
      </c>
      <c r="H101" s="72">
        <f t="shared" si="11"/>
        <v>175.7</v>
      </c>
      <c r="I101" s="72">
        <f t="shared" si="11"/>
        <v>48.7</v>
      </c>
      <c r="J101" s="72"/>
    </row>
    <row r="102" spans="1:12" ht="41.25" customHeight="1">
      <c r="A102" s="68" t="s">
        <v>262</v>
      </c>
      <c r="B102" s="73">
        <v>630</v>
      </c>
      <c r="C102" s="70" t="s">
        <v>189</v>
      </c>
      <c r="D102" s="74" t="s">
        <v>261</v>
      </c>
      <c r="E102" s="74" t="s">
        <v>226</v>
      </c>
      <c r="F102" s="74"/>
      <c r="G102" s="72">
        <f t="shared" si="11"/>
        <v>224.4</v>
      </c>
      <c r="H102" s="72">
        <f t="shared" si="11"/>
        <v>175.7</v>
      </c>
      <c r="I102" s="72">
        <f t="shared" si="11"/>
        <v>48.7</v>
      </c>
      <c r="J102" s="72"/>
    </row>
    <row r="103" spans="1:12" ht="63.75" customHeight="1">
      <c r="A103" s="68" t="s">
        <v>455</v>
      </c>
      <c r="B103" s="73">
        <v>630</v>
      </c>
      <c r="C103" s="70" t="s">
        <v>189</v>
      </c>
      <c r="D103" s="74" t="s">
        <v>261</v>
      </c>
      <c r="E103" s="74" t="s">
        <v>227</v>
      </c>
      <c r="F103" s="74"/>
      <c r="G103" s="72">
        <f>G104+G105+G106</f>
        <v>224.4</v>
      </c>
      <c r="H103" s="72">
        <f>H104+H105+H106</f>
        <v>175.7</v>
      </c>
      <c r="I103" s="72">
        <f>I104+I105+I106</f>
        <v>48.7</v>
      </c>
      <c r="J103" s="72"/>
    </row>
    <row r="104" spans="1:12" ht="24.75" customHeight="1">
      <c r="A104" s="76" t="s">
        <v>263</v>
      </c>
      <c r="B104" s="69">
        <v>630</v>
      </c>
      <c r="C104" s="77" t="s">
        <v>189</v>
      </c>
      <c r="D104" s="71" t="s">
        <v>261</v>
      </c>
      <c r="E104" s="71" t="s">
        <v>227</v>
      </c>
      <c r="F104" s="71"/>
      <c r="G104" s="78">
        <v>64.900000000000006</v>
      </c>
      <c r="H104" s="178">
        <v>64.900000000000006</v>
      </c>
      <c r="I104" s="178"/>
      <c r="J104" s="178"/>
      <c r="L104" s="30"/>
    </row>
    <row r="105" spans="1:12" ht="63.75" customHeight="1">
      <c r="A105" s="76" t="s">
        <v>115</v>
      </c>
      <c r="B105" s="69">
        <v>630</v>
      </c>
      <c r="C105" s="77" t="s">
        <v>189</v>
      </c>
      <c r="D105" s="71" t="s">
        <v>261</v>
      </c>
      <c r="E105" s="71" t="s">
        <v>227</v>
      </c>
      <c r="F105" s="71"/>
      <c r="G105" s="78">
        <v>159.5</v>
      </c>
      <c r="H105" s="178">
        <v>110.8</v>
      </c>
      <c r="I105" s="178">
        <f>SUM(G105-H105)</f>
        <v>48.7</v>
      </c>
      <c r="J105" s="231" t="s">
        <v>524</v>
      </c>
      <c r="L105" s="30"/>
    </row>
    <row r="106" spans="1:12" ht="36.75" hidden="1" customHeight="1">
      <c r="A106" s="76" t="s">
        <v>264</v>
      </c>
      <c r="B106" s="69">
        <v>630</v>
      </c>
      <c r="C106" s="77" t="s">
        <v>189</v>
      </c>
      <c r="D106" s="71" t="s">
        <v>261</v>
      </c>
      <c r="E106" s="71" t="s">
        <v>227</v>
      </c>
      <c r="F106" s="71"/>
      <c r="G106" s="78">
        <v>0</v>
      </c>
      <c r="H106" s="126"/>
      <c r="I106" s="78">
        <v>0</v>
      </c>
      <c r="J106" s="78">
        <v>0</v>
      </c>
      <c r="L106" s="30"/>
    </row>
    <row r="107" spans="1:12" ht="30.75" customHeight="1">
      <c r="A107" s="76" t="s">
        <v>185</v>
      </c>
      <c r="B107" s="69">
        <v>630</v>
      </c>
      <c r="C107" s="77" t="s">
        <v>189</v>
      </c>
      <c r="D107" s="71" t="s">
        <v>261</v>
      </c>
      <c r="E107" s="71" t="s">
        <v>227</v>
      </c>
      <c r="F107" s="71" t="s">
        <v>186</v>
      </c>
      <c r="G107" s="78">
        <f>G104+G105+G106</f>
        <v>224.4</v>
      </c>
      <c r="H107" s="126" t="s">
        <v>523</v>
      </c>
      <c r="I107" s="78">
        <f>I104+I105+I106</f>
        <v>48.7</v>
      </c>
      <c r="J107" s="78"/>
    </row>
    <row r="108" spans="1:12" ht="19.5" customHeight="1">
      <c r="A108" s="68" t="s">
        <v>265</v>
      </c>
      <c r="B108" s="73">
        <v>630</v>
      </c>
      <c r="C108" s="70" t="s">
        <v>189</v>
      </c>
      <c r="D108" s="74" t="s">
        <v>245</v>
      </c>
      <c r="E108" s="71"/>
      <c r="F108" s="71"/>
      <c r="G108" s="72">
        <f>G109+G116</f>
        <v>8215.5</v>
      </c>
      <c r="H108" s="72">
        <f>H109+H116</f>
        <v>8162.7</v>
      </c>
      <c r="I108" s="72">
        <f>I109+I116</f>
        <v>52.799999999999955</v>
      </c>
      <c r="J108" s="72"/>
    </row>
    <row r="109" spans="1:12" ht="39.75" customHeight="1">
      <c r="A109" s="68" t="s">
        <v>262</v>
      </c>
      <c r="B109" s="73">
        <v>630</v>
      </c>
      <c r="C109" s="70" t="s">
        <v>189</v>
      </c>
      <c r="D109" s="74" t="s">
        <v>245</v>
      </c>
      <c r="E109" s="74" t="s">
        <v>226</v>
      </c>
      <c r="F109" s="71"/>
      <c r="G109" s="72">
        <f>G110+G112</f>
        <v>7563.4</v>
      </c>
      <c r="H109" s="72">
        <f>H110+H112</f>
        <v>7510.5999999999995</v>
      </c>
      <c r="I109" s="72">
        <f>I110+I112</f>
        <v>52.799999999999955</v>
      </c>
      <c r="J109" s="72"/>
    </row>
    <row r="110" spans="1:12" ht="51" customHeight="1">
      <c r="A110" s="76" t="s">
        <v>266</v>
      </c>
      <c r="B110" s="69">
        <v>630</v>
      </c>
      <c r="C110" s="77" t="s">
        <v>189</v>
      </c>
      <c r="D110" s="71" t="s">
        <v>245</v>
      </c>
      <c r="E110" s="100" t="s">
        <v>267</v>
      </c>
      <c r="F110" s="71"/>
      <c r="G110" s="169">
        <f>G111</f>
        <v>772.8</v>
      </c>
      <c r="H110" s="169" t="str">
        <f>H111</f>
        <v>720</v>
      </c>
      <c r="I110" s="169">
        <f>I111</f>
        <v>52.799999999999955</v>
      </c>
      <c r="J110" s="239" t="s">
        <v>525</v>
      </c>
    </row>
    <row r="111" spans="1:12" ht="28.5" customHeight="1">
      <c r="A111" s="76" t="s">
        <v>185</v>
      </c>
      <c r="B111" s="69">
        <v>630</v>
      </c>
      <c r="C111" s="77" t="s">
        <v>189</v>
      </c>
      <c r="D111" s="71" t="s">
        <v>245</v>
      </c>
      <c r="E111" s="100" t="s">
        <v>267</v>
      </c>
      <c r="F111" s="71" t="s">
        <v>186</v>
      </c>
      <c r="G111" s="169">
        <v>772.8</v>
      </c>
      <c r="H111" s="126" t="s">
        <v>474</v>
      </c>
      <c r="I111" s="169">
        <f>SUM(G111-H111)</f>
        <v>52.799999999999955</v>
      </c>
      <c r="J111" s="169"/>
      <c r="K111" s="30"/>
      <c r="L111" s="30"/>
    </row>
    <row r="112" spans="1:12" ht="51" customHeight="1">
      <c r="A112" s="18" t="s">
        <v>268</v>
      </c>
      <c r="B112" s="101">
        <v>630</v>
      </c>
      <c r="C112" s="102" t="s">
        <v>189</v>
      </c>
      <c r="D112" s="83" t="s">
        <v>245</v>
      </c>
      <c r="E112" s="58" t="s">
        <v>269</v>
      </c>
      <c r="F112" s="71"/>
      <c r="G112" s="103">
        <f>G113+G114</f>
        <v>6790.5999999999995</v>
      </c>
      <c r="H112" s="103">
        <f>H113+H114</f>
        <v>6790.5999999999995</v>
      </c>
      <c r="I112" s="103"/>
      <c r="J112" s="103"/>
    </row>
    <row r="113" spans="1:12" ht="79.5" customHeight="1">
      <c r="A113" s="45" t="s">
        <v>270</v>
      </c>
      <c r="B113" s="69">
        <v>630</v>
      </c>
      <c r="C113" s="77" t="s">
        <v>189</v>
      </c>
      <c r="D113" s="71" t="s">
        <v>245</v>
      </c>
      <c r="E113" s="15" t="s">
        <v>269</v>
      </c>
      <c r="F113" s="71"/>
      <c r="G113" s="162">
        <v>5063.3999999999996</v>
      </c>
      <c r="H113" s="212" t="s">
        <v>475</v>
      </c>
      <c r="I113" s="162"/>
      <c r="J113" s="162"/>
    </row>
    <row r="114" spans="1:12" ht="76.5" customHeight="1">
      <c r="A114" s="133" t="s">
        <v>393</v>
      </c>
      <c r="B114" s="69">
        <v>630</v>
      </c>
      <c r="C114" s="77" t="s">
        <v>189</v>
      </c>
      <c r="D114" s="71" t="s">
        <v>245</v>
      </c>
      <c r="E114" s="15" t="s">
        <v>269</v>
      </c>
      <c r="F114" s="126"/>
      <c r="G114" s="162">
        <v>1727.2</v>
      </c>
      <c r="H114" s="212" t="s">
        <v>476</v>
      </c>
      <c r="I114" s="162"/>
      <c r="J114" s="162"/>
    </row>
    <row r="115" spans="1:12" ht="25.5">
      <c r="A115" s="76" t="s">
        <v>185</v>
      </c>
      <c r="B115" s="69">
        <v>630</v>
      </c>
      <c r="C115" s="77" t="s">
        <v>189</v>
      </c>
      <c r="D115" s="71" t="s">
        <v>245</v>
      </c>
      <c r="E115" s="104" t="s">
        <v>269</v>
      </c>
      <c r="F115" s="71" t="s">
        <v>186</v>
      </c>
      <c r="G115" s="169">
        <f>G113+G114</f>
        <v>6790.5999999999995</v>
      </c>
      <c r="H115" s="169">
        <f>H113+H114</f>
        <v>6790.5999999999995</v>
      </c>
      <c r="I115" s="169"/>
      <c r="J115" s="169"/>
      <c r="K115" s="30"/>
      <c r="L115" s="30"/>
    </row>
    <row r="116" spans="1:12">
      <c r="A116" s="68" t="s">
        <v>201</v>
      </c>
      <c r="B116" s="73">
        <v>630</v>
      </c>
      <c r="C116" s="70" t="s">
        <v>189</v>
      </c>
      <c r="D116" s="74" t="s">
        <v>245</v>
      </c>
      <c r="E116" s="74" t="s">
        <v>202</v>
      </c>
      <c r="F116" s="74"/>
      <c r="G116" s="170">
        <f t="shared" ref="G116:H118" si="12">G117</f>
        <v>652.09999999999991</v>
      </c>
      <c r="H116" s="170">
        <f t="shared" si="12"/>
        <v>652.1</v>
      </c>
      <c r="I116" s="170"/>
      <c r="J116" s="170"/>
    </row>
    <row r="117" spans="1:12">
      <c r="A117" s="76" t="s">
        <v>271</v>
      </c>
      <c r="B117" s="69">
        <v>630</v>
      </c>
      <c r="C117" s="77" t="s">
        <v>189</v>
      </c>
      <c r="D117" s="71" t="s">
        <v>245</v>
      </c>
      <c r="E117" s="71" t="s">
        <v>272</v>
      </c>
      <c r="F117" s="71"/>
      <c r="G117" s="169">
        <f t="shared" si="12"/>
        <v>652.09999999999991</v>
      </c>
      <c r="H117" s="169">
        <f t="shared" si="12"/>
        <v>652.1</v>
      </c>
      <c r="I117" s="169"/>
      <c r="J117" s="169"/>
    </row>
    <row r="118" spans="1:12">
      <c r="A118" s="76" t="s">
        <v>273</v>
      </c>
      <c r="B118" s="69">
        <v>630</v>
      </c>
      <c r="C118" s="77" t="s">
        <v>189</v>
      </c>
      <c r="D118" s="71" t="s">
        <v>245</v>
      </c>
      <c r="E118" s="71" t="s">
        <v>272</v>
      </c>
      <c r="F118" s="71"/>
      <c r="G118" s="169">
        <f t="shared" si="12"/>
        <v>652.09999999999991</v>
      </c>
      <c r="H118" s="169">
        <f t="shared" si="12"/>
        <v>652.1</v>
      </c>
      <c r="I118" s="169"/>
      <c r="J118" s="169"/>
    </row>
    <row r="119" spans="1:12" ht="25.5">
      <c r="A119" s="76" t="s">
        <v>185</v>
      </c>
      <c r="B119" s="69">
        <v>630</v>
      </c>
      <c r="C119" s="77" t="s">
        <v>189</v>
      </c>
      <c r="D119" s="71" t="s">
        <v>245</v>
      </c>
      <c r="E119" s="71" t="s">
        <v>272</v>
      </c>
      <c r="F119" s="71" t="s">
        <v>186</v>
      </c>
      <c r="G119" s="171">
        <f>473.4+178.7</f>
        <v>652.09999999999991</v>
      </c>
      <c r="H119" s="171">
        <v>652.1</v>
      </c>
      <c r="I119" s="171"/>
      <c r="J119" s="171"/>
      <c r="L119" s="105"/>
    </row>
    <row r="120" spans="1:12">
      <c r="A120" s="34" t="s">
        <v>274</v>
      </c>
      <c r="B120" s="73">
        <v>630</v>
      </c>
      <c r="C120" s="70" t="s">
        <v>189</v>
      </c>
      <c r="D120" s="74" t="s">
        <v>275</v>
      </c>
      <c r="E120" s="74"/>
      <c r="F120" s="74"/>
      <c r="G120" s="170">
        <f>G121</f>
        <v>20</v>
      </c>
      <c r="H120" s="170">
        <f>H121</f>
        <v>20</v>
      </c>
      <c r="I120" s="170"/>
      <c r="J120" s="170"/>
    </row>
    <row r="121" spans="1:12" ht="52.5" customHeight="1">
      <c r="A121" s="34" t="s">
        <v>277</v>
      </c>
      <c r="B121" s="69">
        <v>630</v>
      </c>
      <c r="C121" s="77" t="s">
        <v>189</v>
      </c>
      <c r="D121" s="71" t="s">
        <v>275</v>
      </c>
      <c r="E121" s="74" t="s">
        <v>276</v>
      </c>
      <c r="F121" s="71"/>
      <c r="G121" s="170">
        <f>G123</f>
        <v>20</v>
      </c>
      <c r="H121" s="170">
        <f>H123</f>
        <v>20</v>
      </c>
      <c r="I121" s="170"/>
      <c r="J121" s="170"/>
      <c r="L121" s="30"/>
    </row>
    <row r="122" spans="1:12" ht="52.5" customHeight="1">
      <c r="A122" s="156" t="s">
        <v>425</v>
      </c>
      <c r="B122" s="69">
        <v>630</v>
      </c>
      <c r="C122" s="77" t="s">
        <v>189</v>
      </c>
      <c r="D122" s="71" t="s">
        <v>275</v>
      </c>
      <c r="E122" s="71" t="s">
        <v>278</v>
      </c>
      <c r="F122" s="126"/>
      <c r="G122" s="172">
        <f>G123</f>
        <v>20</v>
      </c>
      <c r="H122" s="172">
        <f>H123</f>
        <v>20</v>
      </c>
      <c r="I122" s="172"/>
      <c r="J122" s="172"/>
      <c r="L122" s="30"/>
    </row>
    <row r="123" spans="1:12" ht="25.5">
      <c r="A123" s="76" t="s">
        <v>185</v>
      </c>
      <c r="B123" s="69">
        <v>630</v>
      </c>
      <c r="C123" s="77" t="s">
        <v>189</v>
      </c>
      <c r="D123" s="71" t="s">
        <v>275</v>
      </c>
      <c r="E123" s="71" t="s">
        <v>278</v>
      </c>
      <c r="F123" s="71" t="s">
        <v>186</v>
      </c>
      <c r="G123" s="169">
        <v>20</v>
      </c>
      <c r="H123" s="169">
        <v>20</v>
      </c>
      <c r="I123" s="169"/>
      <c r="J123" s="169"/>
    </row>
    <row r="124" spans="1:12" hidden="1">
      <c r="A124" s="68" t="s">
        <v>201</v>
      </c>
      <c r="B124" s="73">
        <v>630</v>
      </c>
      <c r="C124" s="70" t="s">
        <v>189</v>
      </c>
      <c r="D124" s="74" t="s">
        <v>275</v>
      </c>
      <c r="E124" s="74" t="s">
        <v>202</v>
      </c>
      <c r="F124" s="71"/>
      <c r="G124" s="126"/>
      <c r="H124" s="126"/>
      <c r="I124" s="72">
        <f t="shared" ref="I124:J125" si="13">I125</f>
        <v>0</v>
      </c>
      <c r="J124" s="72">
        <f t="shared" si="13"/>
        <v>0</v>
      </c>
    </row>
    <row r="125" spans="1:12" ht="25.5" hidden="1">
      <c r="A125" s="76" t="s">
        <v>279</v>
      </c>
      <c r="B125" s="69">
        <v>630</v>
      </c>
      <c r="C125" s="77" t="s">
        <v>189</v>
      </c>
      <c r="D125" s="71" t="s">
        <v>275</v>
      </c>
      <c r="E125" s="71" t="s">
        <v>280</v>
      </c>
      <c r="F125" s="71"/>
      <c r="G125" s="126"/>
      <c r="H125" s="126"/>
      <c r="I125" s="78">
        <f t="shared" si="13"/>
        <v>0</v>
      </c>
      <c r="J125" s="78">
        <f t="shared" si="13"/>
        <v>0</v>
      </c>
    </row>
    <row r="126" spans="1:12" ht="25.5" hidden="1">
      <c r="A126" s="76" t="s">
        <v>185</v>
      </c>
      <c r="B126" s="69">
        <v>630</v>
      </c>
      <c r="C126" s="77" t="s">
        <v>189</v>
      </c>
      <c r="D126" s="71" t="s">
        <v>275</v>
      </c>
      <c r="E126" s="71" t="s">
        <v>280</v>
      </c>
      <c r="F126" s="71" t="s">
        <v>186</v>
      </c>
      <c r="G126" s="126"/>
      <c r="H126" s="126"/>
      <c r="I126" s="78">
        <v>0</v>
      </c>
      <c r="J126" s="78">
        <v>0</v>
      </c>
    </row>
    <row r="127" spans="1:12" ht="15.75" customHeight="1">
      <c r="A127" s="68" t="s">
        <v>281</v>
      </c>
      <c r="B127" s="73">
        <v>630</v>
      </c>
      <c r="C127" s="70" t="s">
        <v>282</v>
      </c>
      <c r="D127" s="74" t="s">
        <v>239</v>
      </c>
      <c r="E127" s="74"/>
      <c r="F127" s="74"/>
      <c r="G127" s="72">
        <f>G128+G143+G165+G193</f>
        <v>43346</v>
      </c>
      <c r="H127" s="72">
        <f>H128+H143+H165+H193</f>
        <v>40767.199999999997</v>
      </c>
      <c r="I127" s="72">
        <f>I128+I143+I165+I193</f>
        <v>2578.7999999999993</v>
      </c>
      <c r="J127" s="72"/>
    </row>
    <row r="128" spans="1:12" ht="17.25" customHeight="1">
      <c r="A128" s="68" t="s">
        <v>283</v>
      </c>
      <c r="B128" s="73">
        <v>630</v>
      </c>
      <c r="C128" s="70" t="s">
        <v>282</v>
      </c>
      <c r="D128" s="74" t="s">
        <v>165</v>
      </c>
      <c r="E128" s="74"/>
      <c r="F128" s="74"/>
      <c r="G128" s="72">
        <f>G137+G129</f>
        <v>9837.7999999999993</v>
      </c>
      <c r="H128" s="72">
        <f>H137+H129</f>
        <v>8876.4000000000015</v>
      </c>
      <c r="I128" s="72">
        <f>I137+I129</f>
        <v>961.40000000000009</v>
      </c>
      <c r="J128" s="72"/>
    </row>
    <row r="129" spans="1:12" ht="65.25" customHeight="1">
      <c r="A129" s="34" t="s">
        <v>284</v>
      </c>
      <c r="B129" s="73">
        <v>630</v>
      </c>
      <c r="C129" s="70" t="s">
        <v>282</v>
      </c>
      <c r="D129" s="74" t="s">
        <v>165</v>
      </c>
      <c r="E129" s="74" t="s">
        <v>285</v>
      </c>
      <c r="F129" s="74"/>
      <c r="G129" s="72">
        <f>G130</f>
        <v>9217.7999999999993</v>
      </c>
      <c r="H129" s="72">
        <f>H130</f>
        <v>8256.4000000000015</v>
      </c>
      <c r="I129" s="72">
        <f>I130</f>
        <v>961.40000000000009</v>
      </c>
      <c r="J129" s="72"/>
    </row>
    <row r="130" spans="1:12" ht="75" customHeight="1">
      <c r="A130" s="45" t="s">
        <v>454</v>
      </c>
      <c r="B130" s="69">
        <v>630</v>
      </c>
      <c r="C130" s="77" t="s">
        <v>282</v>
      </c>
      <c r="D130" s="71" t="s">
        <v>165</v>
      </c>
      <c r="E130" s="71" t="s">
        <v>286</v>
      </c>
      <c r="F130" s="74"/>
      <c r="G130" s="78">
        <f>G131+G132+G135+G133</f>
        <v>9217.7999999999993</v>
      </c>
      <c r="H130" s="78">
        <f>H131+H132+H135+H133</f>
        <v>8256.4000000000015</v>
      </c>
      <c r="I130" s="78">
        <f>I131</f>
        <v>961.40000000000009</v>
      </c>
      <c r="J130" s="78"/>
    </row>
    <row r="131" spans="1:12" ht="62.25" customHeight="1">
      <c r="A131" s="45" t="s">
        <v>477</v>
      </c>
      <c r="B131" s="69">
        <v>630</v>
      </c>
      <c r="C131" s="77" t="s">
        <v>282</v>
      </c>
      <c r="D131" s="71" t="s">
        <v>165</v>
      </c>
      <c r="E131" s="71" t="s">
        <v>286</v>
      </c>
      <c r="F131" s="74"/>
      <c r="G131" s="78">
        <v>3359</v>
      </c>
      <c r="H131" s="78">
        <v>2397.6</v>
      </c>
      <c r="I131" s="78">
        <f>SUM(G131-H131)</f>
        <v>961.40000000000009</v>
      </c>
      <c r="J131" s="240" t="s">
        <v>526</v>
      </c>
    </row>
    <row r="132" spans="1:12" ht="52.5" customHeight="1">
      <c r="A132" s="45" t="s">
        <v>478</v>
      </c>
      <c r="B132" s="69">
        <v>630</v>
      </c>
      <c r="C132" s="77" t="s">
        <v>282</v>
      </c>
      <c r="D132" s="71" t="s">
        <v>165</v>
      </c>
      <c r="E132" s="71" t="s">
        <v>286</v>
      </c>
      <c r="F132" s="74"/>
      <c r="G132" s="78">
        <v>1518</v>
      </c>
      <c r="H132" s="78">
        <v>1518</v>
      </c>
      <c r="I132" s="78"/>
      <c r="J132" s="78"/>
    </row>
    <row r="133" spans="1:12" ht="62.25" customHeight="1">
      <c r="A133" s="45" t="s">
        <v>479</v>
      </c>
      <c r="B133" s="69">
        <v>630</v>
      </c>
      <c r="C133" s="77" t="s">
        <v>282</v>
      </c>
      <c r="D133" s="71" t="s">
        <v>165</v>
      </c>
      <c r="E133" s="71" t="s">
        <v>286</v>
      </c>
      <c r="F133" s="74"/>
      <c r="G133" s="78">
        <v>2730.8</v>
      </c>
      <c r="H133" s="78">
        <v>2730.8</v>
      </c>
      <c r="I133" s="78"/>
      <c r="J133" s="78"/>
    </row>
    <row r="134" spans="1:12" ht="25.5">
      <c r="A134" s="76" t="s">
        <v>185</v>
      </c>
      <c r="B134" s="69">
        <v>630</v>
      </c>
      <c r="C134" s="77" t="s">
        <v>282</v>
      </c>
      <c r="D134" s="71" t="s">
        <v>165</v>
      </c>
      <c r="E134" s="71" t="s">
        <v>286</v>
      </c>
      <c r="F134" s="71" t="s">
        <v>186</v>
      </c>
      <c r="G134" s="78">
        <f>SUM(G131:G133)</f>
        <v>7607.8</v>
      </c>
      <c r="H134" s="78">
        <f>SUM(H131:H133)</f>
        <v>6646.4</v>
      </c>
      <c r="I134" s="78">
        <f>SUM(G134-H134)</f>
        <v>961.40000000000055</v>
      </c>
      <c r="J134" s="78"/>
    </row>
    <row r="135" spans="1:12" ht="51" customHeight="1">
      <c r="A135" s="16" t="s">
        <v>480</v>
      </c>
      <c r="B135" s="106">
        <v>630</v>
      </c>
      <c r="C135" s="107" t="s">
        <v>282</v>
      </c>
      <c r="D135" s="100" t="s">
        <v>165</v>
      </c>
      <c r="E135" s="100" t="s">
        <v>286</v>
      </c>
      <c r="F135" s="108"/>
      <c r="G135" s="85">
        <v>1610</v>
      </c>
      <c r="H135" s="85">
        <v>1610</v>
      </c>
      <c r="I135" s="85"/>
      <c r="J135" s="85"/>
    </row>
    <row r="136" spans="1:12" ht="25.5">
      <c r="A136" s="76" t="s">
        <v>287</v>
      </c>
      <c r="B136" s="69">
        <v>630</v>
      </c>
      <c r="C136" s="77" t="s">
        <v>282</v>
      </c>
      <c r="D136" s="71" t="s">
        <v>165</v>
      </c>
      <c r="E136" s="71" t="s">
        <v>286</v>
      </c>
      <c r="F136" s="71" t="s">
        <v>288</v>
      </c>
      <c r="G136" s="78">
        <f>G135</f>
        <v>1610</v>
      </c>
      <c r="H136" s="78">
        <f>H135</f>
        <v>1610</v>
      </c>
      <c r="I136" s="78"/>
      <c r="J136" s="78"/>
    </row>
    <row r="137" spans="1:12">
      <c r="A137" s="68" t="s">
        <v>201</v>
      </c>
      <c r="B137" s="73">
        <v>630</v>
      </c>
      <c r="C137" s="70" t="s">
        <v>282</v>
      </c>
      <c r="D137" s="74" t="s">
        <v>165</v>
      </c>
      <c r="E137" s="74" t="s">
        <v>202</v>
      </c>
      <c r="F137" s="74"/>
      <c r="G137" s="72">
        <f>G138</f>
        <v>620</v>
      </c>
      <c r="H137" s="72">
        <f>H138</f>
        <v>620</v>
      </c>
      <c r="I137" s="72"/>
      <c r="J137" s="72"/>
    </row>
    <row r="138" spans="1:12">
      <c r="A138" s="68" t="s">
        <v>289</v>
      </c>
      <c r="B138" s="73">
        <v>630</v>
      </c>
      <c r="C138" s="70" t="s">
        <v>282</v>
      </c>
      <c r="D138" s="74" t="s">
        <v>165</v>
      </c>
      <c r="E138" s="74" t="s">
        <v>290</v>
      </c>
      <c r="F138" s="74"/>
      <c r="G138" s="72">
        <f>G139+G141</f>
        <v>620</v>
      </c>
      <c r="H138" s="72">
        <f>H139+H141</f>
        <v>620</v>
      </c>
      <c r="I138" s="72"/>
      <c r="J138" s="72"/>
    </row>
    <row r="139" spans="1:12" ht="16.5" customHeight="1">
      <c r="A139" s="76" t="s">
        <v>291</v>
      </c>
      <c r="B139" s="77" t="s">
        <v>188</v>
      </c>
      <c r="C139" s="77" t="s">
        <v>282</v>
      </c>
      <c r="D139" s="71" t="s">
        <v>165</v>
      </c>
      <c r="E139" s="71" t="s">
        <v>292</v>
      </c>
      <c r="F139" s="71"/>
      <c r="G139" s="78">
        <f>G140</f>
        <v>620</v>
      </c>
      <c r="H139" s="78">
        <f>H140</f>
        <v>620</v>
      </c>
      <c r="I139" s="78"/>
      <c r="J139" s="78"/>
      <c r="L139" s="30"/>
    </row>
    <row r="140" spans="1:12" ht="25.5">
      <c r="A140" s="76" t="s">
        <v>185</v>
      </c>
      <c r="B140" s="77" t="s">
        <v>188</v>
      </c>
      <c r="C140" s="77" t="s">
        <v>282</v>
      </c>
      <c r="D140" s="71" t="s">
        <v>165</v>
      </c>
      <c r="E140" s="71" t="s">
        <v>292</v>
      </c>
      <c r="F140" s="71" t="s">
        <v>186</v>
      </c>
      <c r="G140" s="78">
        <v>620</v>
      </c>
      <c r="H140" s="78">
        <v>620</v>
      </c>
      <c r="I140" s="78"/>
      <c r="J140" s="78"/>
      <c r="K140" s="109"/>
      <c r="L140" s="158"/>
    </row>
    <row r="141" spans="1:12" hidden="1">
      <c r="A141" s="76" t="s">
        <v>293</v>
      </c>
      <c r="B141" s="77" t="s">
        <v>188</v>
      </c>
      <c r="C141" s="77" t="s">
        <v>282</v>
      </c>
      <c r="D141" s="71" t="s">
        <v>165</v>
      </c>
      <c r="E141" s="71" t="s">
        <v>294</v>
      </c>
      <c r="F141" s="71"/>
      <c r="G141" s="126"/>
      <c r="H141" s="126"/>
      <c r="I141" s="78">
        <f>I142</f>
        <v>0</v>
      </c>
      <c r="J141" s="78">
        <f>J142</f>
        <v>0</v>
      </c>
    </row>
    <row r="142" spans="1:12" ht="25.5" hidden="1">
      <c r="A142" s="76" t="s">
        <v>185</v>
      </c>
      <c r="B142" s="77" t="s">
        <v>188</v>
      </c>
      <c r="C142" s="77" t="s">
        <v>282</v>
      </c>
      <c r="D142" s="71" t="s">
        <v>165</v>
      </c>
      <c r="E142" s="71" t="s">
        <v>295</v>
      </c>
      <c r="F142" s="71" t="s">
        <v>186</v>
      </c>
      <c r="G142" s="126"/>
      <c r="H142" s="126"/>
      <c r="I142" s="78">
        <v>0</v>
      </c>
      <c r="J142" s="78">
        <v>0</v>
      </c>
    </row>
    <row r="143" spans="1:12">
      <c r="A143" s="68" t="s">
        <v>296</v>
      </c>
      <c r="B143" s="73">
        <v>630</v>
      </c>
      <c r="C143" s="70" t="s">
        <v>282</v>
      </c>
      <c r="D143" s="74" t="s">
        <v>167</v>
      </c>
      <c r="E143" s="74" t="s">
        <v>176</v>
      </c>
      <c r="F143" s="74"/>
      <c r="G143" s="72">
        <f>G144+G148+G156+G162+G152</f>
        <v>20840.399999999998</v>
      </c>
      <c r="H143" s="72">
        <f>H144+H148+H156+H162+H152</f>
        <v>20840.399999999998</v>
      </c>
      <c r="I143" s="72"/>
      <c r="J143" s="72"/>
    </row>
    <row r="144" spans="1:12" ht="51.75" customHeight="1">
      <c r="A144" s="95" t="s">
        <v>297</v>
      </c>
      <c r="B144" s="73">
        <v>630</v>
      </c>
      <c r="C144" s="70" t="s">
        <v>282</v>
      </c>
      <c r="D144" s="74" t="s">
        <v>167</v>
      </c>
      <c r="E144" s="74" t="s">
        <v>298</v>
      </c>
      <c r="F144" s="74"/>
      <c r="G144" s="72">
        <f>G145</f>
        <v>19441.8</v>
      </c>
      <c r="H144" s="72">
        <f>H145</f>
        <v>19441.8</v>
      </c>
      <c r="I144" s="72"/>
      <c r="J144" s="72"/>
    </row>
    <row r="145" spans="1:10" ht="64.5" customHeight="1">
      <c r="A145" s="96" t="s">
        <v>453</v>
      </c>
      <c r="B145" s="73">
        <v>630</v>
      </c>
      <c r="C145" s="70" t="s">
        <v>282</v>
      </c>
      <c r="D145" s="74" t="s">
        <v>167</v>
      </c>
      <c r="E145" s="74" t="s">
        <v>299</v>
      </c>
      <c r="F145" s="74"/>
      <c r="G145" s="72">
        <f>G147</f>
        <v>19441.8</v>
      </c>
      <c r="H145" s="72">
        <f>H147</f>
        <v>19441.8</v>
      </c>
      <c r="I145" s="72"/>
      <c r="J145" s="72"/>
    </row>
    <row r="146" spans="1:10" ht="66.75" customHeight="1">
      <c r="A146" s="86" t="s">
        <v>300</v>
      </c>
      <c r="B146" s="69">
        <v>630</v>
      </c>
      <c r="C146" s="77" t="s">
        <v>282</v>
      </c>
      <c r="D146" s="71" t="s">
        <v>167</v>
      </c>
      <c r="E146" s="71" t="s">
        <v>299</v>
      </c>
      <c r="F146" s="71"/>
      <c r="G146" s="78">
        <f>G147</f>
        <v>19441.8</v>
      </c>
      <c r="H146" s="78">
        <f>H147</f>
        <v>19441.8</v>
      </c>
      <c r="I146" s="78"/>
      <c r="J146" s="78"/>
    </row>
    <row r="147" spans="1:10" ht="13.5" customHeight="1">
      <c r="A147" s="76" t="s">
        <v>197</v>
      </c>
      <c r="B147" s="69">
        <v>630</v>
      </c>
      <c r="C147" s="77" t="s">
        <v>282</v>
      </c>
      <c r="D147" s="71" t="s">
        <v>167</v>
      </c>
      <c r="E147" s="71" t="s">
        <v>299</v>
      </c>
      <c r="F147" s="71" t="s">
        <v>198</v>
      </c>
      <c r="G147" s="138">
        <v>19441.8</v>
      </c>
      <c r="H147" s="138">
        <v>19441.8</v>
      </c>
      <c r="I147" s="138"/>
      <c r="J147" s="138"/>
    </row>
    <row r="148" spans="1:10" ht="42.75" customHeight="1">
      <c r="A148" s="68" t="s">
        <v>301</v>
      </c>
      <c r="B148" s="73">
        <v>630</v>
      </c>
      <c r="C148" s="70" t="s">
        <v>282</v>
      </c>
      <c r="D148" s="74" t="s">
        <v>167</v>
      </c>
      <c r="E148" s="74" t="s">
        <v>302</v>
      </c>
      <c r="F148" s="74"/>
      <c r="G148" s="72">
        <f t="shared" ref="G148:H156" si="14">G149</f>
        <v>171.5</v>
      </c>
      <c r="H148" s="72">
        <f t="shared" si="14"/>
        <v>171.5</v>
      </c>
      <c r="I148" s="72"/>
      <c r="J148" s="72"/>
    </row>
    <row r="149" spans="1:10" ht="51.75" customHeight="1">
      <c r="A149" s="86" t="s">
        <v>452</v>
      </c>
      <c r="B149" s="69">
        <v>630</v>
      </c>
      <c r="C149" s="77" t="s">
        <v>282</v>
      </c>
      <c r="D149" s="71" t="s">
        <v>167</v>
      </c>
      <c r="E149" s="71" t="s">
        <v>303</v>
      </c>
      <c r="F149" s="71"/>
      <c r="G149" s="78">
        <f t="shared" si="14"/>
        <v>171.5</v>
      </c>
      <c r="H149" s="78">
        <f t="shared" si="14"/>
        <v>171.5</v>
      </c>
      <c r="I149" s="78"/>
      <c r="J149" s="78"/>
    </row>
    <row r="150" spans="1:10" ht="63.75" customHeight="1">
      <c r="A150" s="86" t="s">
        <v>139</v>
      </c>
      <c r="B150" s="69">
        <v>630</v>
      </c>
      <c r="C150" s="77" t="s">
        <v>282</v>
      </c>
      <c r="D150" s="71" t="s">
        <v>167</v>
      </c>
      <c r="E150" s="71" t="s">
        <v>303</v>
      </c>
      <c r="F150" s="71"/>
      <c r="G150" s="78">
        <f t="shared" si="14"/>
        <v>171.5</v>
      </c>
      <c r="H150" s="78">
        <f t="shared" si="14"/>
        <v>171.5</v>
      </c>
      <c r="I150" s="78"/>
      <c r="J150" s="78"/>
    </row>
    <row r="151" spans="1:10" ht="25.5">
      <c r="A151" s="76" t="s">
        <v>185</v>
      </c>
      <c r="B151" s="69">
        <v>630</v>
      </c>
      <c r="C151" s="77" t="s">
        <v>282</v>
      </c>
      <c r="D151" s="71" t="s">
        <v>167</v>
      </c>
      <c r="E151" s="71" t="s">
        <v>303</v>
      </c>
      <c r="F151" s="71" t="s">
        <v>186</v>
      </c>
      <c r="G151" s="78">
        <v>171.5</v>
      </c>
      <c r="H151" s="78">
        <v>171.5</v>
      </c>
      <c r="I151" s="78"/>
      <c r="J151" s="78"/>
    </row>
    <row r="152" spans="1:10" ht="49.5" customHeight="1">
      <c r="A152" s="153" t="s">
        <v>421</v>
      </c>
      <c r="B152" s="73">
        <v>630</v>
      </c>
      <c r="C152" s="70" t="s">
        <v>282</v>
      </c>
      <c r="D152" s="74" t="s">
        <v>167</v>
      </c>
      <c r="E152" s="154" t="s">
        <v>422</v>
      </c>
      <c r="F152" s="126"/>
      <c r="G152" s="157">
        <f t="shared" ref="G152:H153" si="15">G153</f>
        <v>461.7</v>
      </c>
      <c r="H152" s="157">
        <f t="shared" si="15"/>
        <v>461.7</v>
      </c>
      <c r="I152" s="157"/>
      <c r="J152" s="157"/>
    </row>
    <row r="153" spans="1:10" ht="63.75">
      <c r="A153" s="142" t="s">
        <v>451</v>
      </c>
      <c r="B153" s="69">
        <v>630</v>
      </c>
      <c r="C153" s="77" t="s">
        <v>282</v>
      </c>
      <c r="D153" s="71" t="s">
        <v>167</v>
      </c>
      <c r="E153" s="71" t="s">
        <v>423</v>
      </c>
      <c r="F153" s="126"/>
      <c r="G153" s="143">
        <f t="shared" si="15"/>
        <v>461.7</v>
      </c>
      <c r="H153" s="143">
        <f t="shared" si="15"/>
        <v>461.7</v>
      </c>
      <c r="I153" s="143"/>
      <c r="J153" s="143"/>
    </row>
    <row r="154" spans="1:10" ht="90" customHeight="1">
      <c r="A154" s="180" t="s">
        <v>418</v>
      </c>
      <c r="B154" s="69">
        <v>630</v>
      </c>
      <c r="C154" s="77" t="s">
        <v>282</v>
      </c>
      <c r="D154" s="71" t="s">
        <v>167</v>
      </c>
      <c r="E154" s="71" t="s">
        <v>423</v>
      </c>
      <c r="F154" s="126"/>
      <c r="G154" s="143">
        <f>G155</f>
        <v>461.7</v>
      </c>
      <c r="H154" s="143">
        <f>H155</f>
        <v>461.7</v>
      </c>
      <c r="I154" s="143"/>
      <c r="J154" s="143"/>
    </row>
    <row r="155" spans="1:10" ht="25.5">
      <c r="A155" s="76" t="s">
        <v>185</v>
      </c>
      <c r="B155" s="69">
        <v>630</v>
      </c>
      <c r="C155" s="77" t="s">
        <v>282</v>
      </c>
      <c r="D155" s="71" t="s">
        <v>167</v>
      </c>
      <c r="E155" s="71" t="s">
        <v>423</v>
      </c>
      <c r="F155" s="126" t="s">
        <v>186</v>
      </c>
      <c r="G155" s="143">
        <v>461.7</v>
      </c>
      <c r="H155" s="143">
        <v>461.7</v>
      </c>
      <c r="I155" s="143"/>
      <c r="J155" s="143"/>
    </row>
    <row r="156" spans="1:10" ht="38.25">
      <c r="A156" s="34" t="s">
        <v>304</v>
      </c>
      <c r="B156" s="73">
        <v>630</v>
      </c>
      <c r="C156" s="70" t="s">
        <v>282</v>
      </c>
      <c r="D156" s="74" t="s">
        <v>167</v>
      </c>
      <c r="E156" s="74" t="s">
        <v>305</v>
      </c>
      <c r="F156" s="71"/>
      <c r="G156" s="72">
        <f t="shared" si="14"/>
        <v>765.3</v>
      </c>
      <c r="H156" s="72">
        <f t="shared" si="14"/>
        <v>765.3</v>
      </c>
      <c r="I156" s="72"/>
      <c r="J156" s="72"/>
    </row>
    <row r="157" spans="1:10" ht="51">
      <c r="A157" s="34" t="s">
        <v>450</v>
      </c>
      <c r="B157" s="69">
        <v>630</v>
      </c>
      <c r="C157" s="77" t="s">
        <v>282</v>
      </c>
      <c r="D157" s="71" t="s">
        <v>167</v>
      </c>
      <c r="E157" s="71" t="s">
        <v>306</v>
      </c>
      <c r="F157" s="71"/>
      <c r="G157" s="78">
        <f>G158+G159+G160</f>
        <v>765.3</v>
      </c>
      <c r="H157" s="78">
        <f>H158+H159+H160</f>
        <v>765.3</v>
      </c>
      <c r="I157" s="78"/>
      <c r="J157" s="78"/>
    </row>
    <row r="158" spans="1:10" ht="77.25" customHeight="1">
      <c r="A158" s="45" t="s">
        <v>481</v>
      </c>
      <c r="B158" s="69">
        <v>630</v>
      </c>
      <c r="C158" s="77" t="s">
        <v>282</v>
      </c>
      <c r="D158" s="71" t="s">
        <v>167</v>
      </c>
      <c r="E158" s="71" t="s">
        <v>306</v>
      </c>
      <c r="F158" s="71"/>
      <c r="G158" s="78">
        <v>190</v>
      </c>
      <c r="H158" s="78">
        <v>190</v>
      </c>
      <c r="I158" s="78"/>
      <c r="J158" s="78"/>
    </row>
    <row r="159" spans="1:10" ht="51" customHeight="1">
      <c r="A159" s="45" t="s">
        <v>482</v>
      </c>
      <c r="B159" s="69">
        <v>630</v>
      </c>
      <c r="C159" s="77" t="s">
        <v>282</v>
      </c>
      <c r="D159" s="71" t="s">
        <v>167</v>
      </c>
      <c r="E159" s="71" t="s">
        <v>306</v>
      </c>
      <c r="F159" s="71"/>
      <c r="G159" s="78">
        <v>275.3</v>
      </c>
      <c r="H159" s="78">
        <v>275.3</v>
      </c>
      <c r="I159" s="78"/>
      <c r="J159" s="78"/>
    </row>
    <row r="160" spans="1:10" ht="75" customHeight="1">
      <c r="A160" s="45" t="s">
        <v>424</v>
      </c>
      <c r="B160" s="69">
        <v>630</v>
      </c>
      <c r="C160" s="77" t="s">
        <v>282</v>
      </c>
      <c r="D160" s="71" t="s">
        <v>167</v>
      </c>
      <c r="E160" s="71" t="s">
        <v>306</v>
      </c>
      <c r="F160" s="71"/>
      <c r="G160" s="78">
        <v>300</v>
      </c>
      <c r="H160" s="78">
        <v>300</v>
      </c>
      <c r="I160" s="78"/>
      <c r="J160" s="78"/>
    </row>
    <row r="161" spans="1:10" ht="27.75" customHeight="1">
      <c r="A161" s="76" t="s">
        <v>185</v>
      </c>
      <c r="B161" s="69">
        <v>630</v>
      </c>
      <c r="C161" s="77" t="s">
        <v>282</v>
      </c>
      <c r="D161" s="71" t="s">
        <v>167</v>
      </c>
      <c r="E161" s="71" t="s">
        <v>306</v>
      </c>
      <c r="F161" s="71" t="s">
        <v>186</v>
      </c>
      <c r="G161" s="78">
        <f>G158+G159+G160</f>
        <v>765.3</v>
      </c>
      <c r="H161" s="78">
        <f>H158+H159+H160</f>
        <v>765.3</v>
      </c>
      <c r="I161" s="78"/>
      <c r="J161" s="78"/>
    </row>
    <row r="162" spans="1:10" ht="18.600000000000001" customHeight="1">
      <c r="A162" s="68" t="s">
        <v>307</v>
      </c>
      <c r="B162" s="73">
        <v>630</v>
      </c>
      <c r="C162" s="70" t="s">
        <v>282</v>
      </c>
      <c r="D162" s="74" t="s">
        <v>167</v>
      </c>
      <c r="E162" s="74" t="s">
        <v>202</v>
      </c>
      <c r="F162" s="74"/>
      <c r="G162" s="72">
        <f t="shared" ref="G162:H163" si="16">G163</f>
        <v>0.1</v>
      </c>
      <c r="H162" s="72">
        <f t="shared" si="16"/>
        <v>0.1</v>
      </c>
      <c r="I162" s="72"/>
      <c r="J162" s="72"/>
    </row>
    <row r="163" spans="1:10" ht="18.600000000000001" customHeight="1">
      <c r="A163" s="86" t="s">
        <v>308</v>
      </c>
      <c r="B163" s="69">
        <v>630</v>
      </c>
      <c r="C163" s="77" t="s">
        <v>282</v>
      </c>
      <c r="D163" s="71" t="s">
        <v>167</v>
      </c>
      <c r="E163" s="71" t="s">
        <v>309</v>
      </c>
      <c r="F163" s="71"/>
      <c r="G163" s="85">
        <f t="shared" si="16"/>
        <v>0.1</v>
      </c>
      <c r="H163" s="85">
        <f t="shared" si="16"/>
        <v>0.1</v>
      </c>
      <c r="I163" s="85"/>
      <c r="J163" s="85"/>
    </row>
    <row r="164" spans="1:10" ht="18.600000000000001" customHeight="1">
      <c r="A164" s="110" t="s">
        <v>197</v>
      </c>
      <c r="B164" s="106">
        <v>630</v>
      </c>
      <c r="C164" s="107" t="s">
        <v>282</v>
      </c>
      <c r="D164" s="100" t="s">
        <v>167</v>
      </c>
      <c r="E164" s="100" t="s">
        <v>309</v>
      </c>
      <c r="F164" s="100" t="s">
        <v>198</v>
      </c>
      <c r="G164" s="85">
        <v>0.1</v>
      </c>
      <c r="H164" s="85">
        <v>0.1</v>
      </c>
      <c r="I164" s="85"/>
      <c r="J164" s="85"/>
    </row>
    <row r="165" spans="1:10">
      <c r="A165" s="68" t="s">
        <v>310</v>
      </c>
      <c r="B165" s="70" t="s">
        <v>188</v>
      </c>
      <c r="C165" s="70" t="s">
        <v>282</v>
      </c>
      <c r="D165" s="74" t="s">
        <v>175</v>
      </c>
      <c r="E165" s="74"/>
      <c r="F165" s="74"/>
      <c r="G165" s="72">
        <f>G166+G173+G183</f>
        <v>12229.3</v>
      </c>
      <c r="H165" s="72">
        <f>H166+H173+H183</f>
        <v>10611.9</v>
      </c>
      <c r="I165" s="72">
        <f>I166+I173+I183</f>
        <v>1617.3999999999994</v>
      </c>
      <c r="J165" s="72"/>
    </row>
    <row r="166" spans="1:10" ht="52.5" customHeight="1">
      <c r="A166" s="76" t="s">
        <v>311</v>
      </c>
      <c r="B166" s="73">
        <v>630</v>
      </c>
      <c r="C166" s="70" t="s">
        <v>282</v>
      </c>
      <c r="D166" s="74" t="s">
        <v>175</v>
      </c>
      <c r="E166" s="74" t="s">
        <v>298</v>
      </c>
      <c r="F166" s="71"/>
      <c r="G166" s="72">
        <f>G167</f>
        <v>6105.4999999999991</v>
      </c>
      <c r="H166" s="72">
        <f>H167</f>
        <v>5949.9</v>
      </c>
      <c r="I166" s="72">
        <f>I167</f>
        <v>155.59999999999945</v>
      </c>
      <c r="J166" s="72"/>
    </row>
    <row r="167" spans="1:10" ht="65.25" customHeight="1">
      <c r="A167" s="86" t="s">
        <v>449</v>
      </c>
      <c r="B167" s="69">
        <v>630</v>
      </c>
      <c r="C167" s="77" t="s">
        <v>282</v>
      </c>
      <c r="D167" s="71" t="s">
        <v>175</v>
      </c>
      <c r="E167" s="71" t="s">
        <v>299</v>
      </c>
      <c r="F167" s="71"/>
      <c r="G167" s="78">
        <f>SUM(G168:G171)</f>
        <v>6105.4999999999991</v>
      </c>
      <c r="H167" s="78">
        <f>SUM(H168:H171)</f>
        <v>5949.9</v>
      </c>
      <c r="I167" s="78">
        <f>SUM(G167-H167)</f>
        <v>155.59999999999945</v>
      </c>
      <c r="J167" s="78"/>
    </row>
    <row r="168" spans="1:10">
      <c r="A168" s="86" t="s">
        <v>312</v>
      </c>
      <c r="B168" s="69">
        <v>630</v>
      </c>
      <c r="C168" s="77" t="s">
        <v>282</v>
      </c>
      <c r="D168" s="71" t="s">
        <v>175</v>
      </c>
      <c r="E168" s="71" t="s">
        <v>299</v>
      </c>
      <c r="F168" s="71"/>
      <c r="G168" s="78">
        <v>286.89999999999998</v>
      </c>
      <c r="H168" s="78">
        <v>286.2</v>
      </c>
      <c r="I168" s="78">
        <f>SUM(G168-H168)</f>
        <v>0.69999999999998863</v>
      </c>
      <c r="J168" s="78"/>
    </row>
    <row r="169" spans="1:10">
      <c r="A169" s="86" t="s">
        <v>138</v>
      </c>
      <c r="B169" s="69">
        <v>630</v>
      </c>
      <c r="C169" s="77" t="s">
        <v>282</v>
      </c>
      <c r="D169" s="71" t="s">
        <v>175</v>
      </c>
      <c r="E169" s="71" t="s">
        <v>299</v>
      </c>
      <c r="F169" s="71"/>
      <c r="G169" s="85">
        <f>5189.7+148.5</f>
        <v>5338.2</v>
      </c>
      <c r="H169" s="85">
        <v>5338.2</v>
      </c>
      <c r="I169" s="85"/>
      <c r="J169" s="85"/>
    </row>
    <row r="170" spans="1:10" ht="42" customHeight="1">
      <c r="A170" s="96" t="s">
        <v>402</v>
      </c>
      <c r="B170" s="69">
        <v>630</v>
      </c>
      <c r="C170" s="77" t="s">
        <v>282</v>
      </c>
      <c r="D170" s="71" t="s">
        <v>175</v>
      </c>
      <c r="E170" s="71" t="s">
        <v>299</v>
      </c>
      <c r="F170" s="71"/>
      <c r="G170" s="135">
        <v>245</v>
      </c>
      <c r="H170" s="135">
        <v>166.6</v>
      </c>
      <c r="I170" s="135">
        <f>SUM(G170-H170)</f>
        <v>78.400000000000006</v>
      </c>
      <c r="J170" s="222" t="s">
        <v>528</v>
      </c>
    </row>
    <row r="171" spans="1:10" ht="41.25" customHeight="1">
      <c r="A171" s="96" t="s">
        <v>398</v>
      </c>
      <c r="B171" s="69">
        <v>630</v>
      </c>
      <c r="C171" s="77" t="s">
        <v>282</v>
      </c>
      <c r="D171" s="71" t="s">
        <v>175</v>
      </c>
      <c r="E171" s="71" t="s">
        <v>299</v>
      </c>
      <c r="F171" s="71"/>
      <c r="G171" s="135">
        <v>235.4</v>
      </c>
      <c r="H171" s="135">
        <v>158.9</v>
      </c>
      <c r="I171" s="135">
        <f>SUM(G171-H171)</f>
        <v>76.5</v>
      </c>
      <c r="J171" s="222" t="s">
        <v>527</v>
      </c>
    </row>
    <row r="172" spans="1:10" ht="25.5">
      <c r="A172" s="76" t="s">
        <v>185</v>
      </c>
      <c r="B172" s="69">
        <v>630</v>
      </c>
      <c r="C172" s="77" t="s">
        <v>282</v>
      </c>
      <c r="D172" s="71" t="s">
        <v>175</v>
      </c>
      <c r="E172" s="71" t="s">
        <v>299</v>
      </c>
      <c r="F172" s="71" t="s">
        <v>186</v>
      </c>
      <c r="G172" s="78">
        <f>SUM(G167)</f>
        <v>6105.4999999999991</v>
      </c>
      <c r="H172" s="78">
        <f>SUM(H167)</f>
        <v>5949.9</v>
      </c>
      <c r="I172" s="78">
        <v>155.6</v>
      </c>
      <c r="J172" s="78"/>
    </row>
    <row r="173" spans="1:10" ht="38.25" customHeight="1">
      <c r="A173" s="68" t="s">
        <v>447</v>
      </c>
      <c r="B173" s="73">
        <v>630</v>
      </c>
      <c r="C173" s="70" t="s">
        <v>282</v>
      </c>
      <c r="D173" s="74" t="s">
        <v>175</v>
      </c>
      <c r="E173" s="74" t="s">
        <v>313</v>
      </c>
      <c r="F173" s="71"/>
      <c r="G173" s="72">
        <f>G174</f>
        <v>1155.7</v>
      </c>
      <c r="H173" s="72">
        <f>H174</f>
        <v>1153</v>
      </c>
      <c r="I173" s="72">
        <f>I174</f>
        <v>2.7000000000000171</v>
      </c>
      <c r="J173" s="72"/>
    </row>
    <row r="174" spans="1:10" ht="51.75" customHeight="1">
      <c r="A174" s="111" t="s">
        <v>448</v>
      </c>
      <c r="B174" s="73">
        <v>630</v>
      </c>
      <c r="C174" s="70" t="s">
        <v>282</v>
      </c>
      <c r="D174" s="74" t="s">
        <v>175</v>
      </c>
      <c r="E174" s="74" t="s">
        <v>314</v>
      </c>
      <c r="F174" s="71"/>
      <c r="G174" s="78">
        <f>G175+G177+G179+G181</f>
        <v>1155.7</v>
      </c>
      <c r="H174" s="78">
        <f>H175+H177+H179+H181</f>
        <v>1153</v>
      </c>
      <c r="I174" s="78">
        <f>I175+I177+I179+I181</f>
        <v>2.7000000000000171</v>
      </c>
      <c r="J174" s="78"/>
    </row>
    <row r="175" spans="1:10">
      <c r="A175" s="110" t="s">
        <v>315</v>
      </c>
      <c r="B175" s="107" t="s">
        <v>188</v>
      </c>
      <c r="C175" s="107" t="s">
        <v>282</v>
      </c>
      <c r="D175" s="100" t="s">
        <v>175</v>
      </c>
      <c r="E175" s="100" t="s">
        <v>316</v>
      </c>
      <c r="F175" s="100"/>
      <c r="G175" s="78">
        <f>G176</f>
        <v>188</v>
      </c>
      <c r="H175" s="78">
        <f>H176</f>
        <v>188</v>
      </c>
      <c r="I175" s="78"/>
      <c r="J175" s="78"/>
    </row>
    <row r="176" spans="1:10" ht="25.5">
      <c r="A176" s="110" t="s">
        <v>185</v>
      </c>
      <c r="B176" s="107" t="s">
        <v>188</v>
      </c>
      <c r="C176" s="107" t="s">
        <v>282</v>
      </c>
      <c r="D176" s="100" t="s">
        <v>175</v>
      </c>
      <c r="E176" s="100" t="s">
        <v>316</v>
      </c>
      <c r="F176" s="100" t="s">
        <v>186</v>
      </c>
      <c r="G176" s="78">
        <v>188</v>
      </c>
      <c r="H176" s="78">
        <v>188</v>
      </c>
      <c r="I176" s="78"/>
      <c r="J176" s="78"/>
    </row>
    <row r="177" spans="1:12" ht="17.25" customHeight="1">
      <c r="A177" s="76" t="s">
        <v>317</v>
      </c>
      <c r="B177" s="77" t="s">
        <v>188</v>
      </c>
      <c r="C177" s="77" t="s">
        <v>282</v>
      </c>
      <c r="D177" s="71" t="s">
        <v>175</v>
      </c>
      <c r="E177" s="71" t="s">
        <v>318</v>
      </c>
      <c r="F177" s="71"/>
      <c r="G177" s="78">
        <f>G178</f>
        <v>222.4</v>
      </c>
      <c r="H177" s="78">
        <f>H178</f>
        <v>219.7</v>
      </c>
      <c r="I177" s="78">
        <f>I178</f>
        <v>2.7000000000000171</v>
      </c>
      <c r="J177" s="237" t="s">
        <v>529</v>
      </c>
    </row>
    <row r="178" spans="1:12" ht="25.5">
      <c r="A178" s="76" t="s">
        <v>185</v>
      </c>
      <c r="B178" s="69">
        <v>630</v>
      </c>
      <c r="C178" s="77" t="s">
        <v>282</v>
      </c>
      <c r="D178" s="71" t="s">
        <v>175</v>
      </c>
      <c r="E178" s="71" t="s">
        <v>318</v>
      </c>
      <c r="F178" s="71" t="s">
        <v>186</v>
      </c>
      <c r="G178" s="78">
        <v>222.4</v>
      </c>
      <c r="H178" s="78">
        <v>219.7</v>
      </c>
      <c r="I178" s="78">
        <f>SUM(G178-H178)</f>
        <v>2.7000000000000171</v>
      </c>
      <c r="J178" s="78"/>
    </row>
    <row r="179" spans="1:12" ht="18" customHeight="1">
      <c r="A179" s="76" t="s">
        <v>319</v>
      </c>
      <c r="B179" s="69">
        <v>630</v>
      </c>
      <c r="C179" s="77" t="s">
        <v>282</v>
      </c>
      <c r="D179" s="71" t="s">
        <v>175</v>
      </c>
      <c r="E179" s="71" t="s">
        <v>320</v>
      </c>
      <c r="F179" s="100"/>
      <c r="G179" s="78">
        <f>G180</f>
        <v>75.3</v>
      </c>
      <c r="H179" s="78">
        <f>H180</f>
        <v>75.3</v>
      </c>
      <c r="I179" s="78"/>
      <c r="J179" s="78"/>
    </row>
    <row r="180" spans="1:12" ht="25.5">
      <c r="A180" s="76" t="s">
        <v>185</v>
      </c>
      <c r="B180" s="69">
        <v>630</v>
      </c>
      <c r="C180" s="77" t="s">
        <v>282</v>
      </c>
      <c r="D180" s="71" t="s">
        <v>175</v>
      </c>
      <c r="E180" s="71" t="s">
        <v>320</v>
      </c>
      <c r="F180" s="100" t="s">
        <v>186</v>
      </c>
      <c r="G180" s="78">
        <v>75.3</v>
      </c>
      <c r="H180" s="78">
        <v>75.3</v>
      </c>
      <c r="I180" s="78"/>
      <c r="J180" s="78"/>
    </row>
    <row r="181" spans="1:12">
      <c r="A181" s="76" t="s">
        <v>321</v>
      </c>
      <c r="B181" s="69">
        <v>630</v>
      </c>
      <c r="C181" s="77" t="s">
        <v>282</v>
      </c>
      <c r="D181" s="71" t="s">
        <v>175</v>
      </c>
      <c r="E181" s="71" t="s">
        <v>322</v>
      </c>
      <c r="F181" s="100"/>
      <c r="G181" s="78">
        <f>G182</f>
        <v>670</v>
      </c>
      <c r="H181" s="78">
        <f>H182</f>
        <v>670</v>
      </c>
      <c r="I181" s="78"/>
      <c r="J181" s="78"/>
    </row>
    <row r="182" spans="1:12" ht="25.5">
      <c r="A182" s="76" t="s">
        <v>185</v>
      </c>
      <c r="B182" s="69">
        <v>630</v>
      </c>
      <c r="C182" s="77" t="s">
        <v>282</v>
      </c>
      <c r="D182" s="71" t="s">
        <v>175</v>
      </c>
      <c r="E182" s="71" t="s">
        <v>322</v>
      </c>
      <c r="F182" s="71" t="s">
        <v>186</v>
      </c>
      <c r="G182" s="78">
        <v>670</v>
      </c>
      <c r="H182" s="78">
        <v>670</v>
      </c>
      <c r="I182" s="78"/>
      <c r="J182" s="78"/>
    </row>
    <row r="183" spans="1:12">
      <c r="A183" s="68" t="s">
        <v>201</v>
      </c>
      <c r="B183" s="70" t="s">
        <v>188</v>
      </c>
      <c r="C183" s="70" t="s">
        <v>282</v>
      </c>
      <c r="D183" s="74" t="s">
        <v>175</v>
      </c>
      <c r="E183" s="74" t="s">
        <v>202</v>
      </c>
      <c r="F183" s="74"/>
      <c r="G183" s="72">
        <f>G190+G184+G185+G187+G188</f>
        <v>4968.1000000000004</v>
      </c>
      <c r="H183" s="72">
        <f>H190+H184+H185+H187+H188</f>
        <v>3509.0000000000005</v>
      </c>
      <c r="I183" s="72">
        <f>SUM(I184+I189+I185)</f>
        <v>1459.1</v>
      </c>
      <c r="J183" s="72"/>
    </row>
    <row r="184" spans="1:12" s="129" customFormat="1" ht="54.75" customHeight="1">
      <c r="A184" s="181" t="s">
        <v>417</v>
      </c>
      <c r="B184" s="155" t="s">
        <v>188</v>
      </c>
      <c r="C184" s="155" t="s">
        <v>282</v>
      </c>
      <c r="D184" s="127" t="s">
        <v>175</v>
      </c>
      <c r="E184" s="127" t="s">
        <v>405</v>
      </c>
      <c r="F184" s="127"/>
      <c r="G184" s="128">
        <v>2033.5</v>
      </c>
      <c r="H184" s="128">
        <v>1382.8</v>
      </c>
      <c r="I184" s="128">
        <f>SUM(G184-H184)</f>
        <v>650.70000000000005</v>
      </c>
      <c r="J184" s="222" t="s">
        <v>528</v>
      </c>
      <c r="L184" s="130"/>
    </row>
    <row r="185" spans="1:12" s="129" customFormat="1" ht="67.5" customHeight="1">
      <c r="A185" s="181" t="s">
        <v>406</v>
      </c>
      <c r="B185" s="155" t="s">
        <v>188</v>
      </c>
      <c r="C185" s="155" t="s">
        <v>282</v>
      </c>
      <c r="D185" s="127" t="s">
        <v>175</v>
      </c>
      <c r="E185" s="127" t="s">
        <v>405</v>
      </c>
      <c r="F185" s="127"/>
      <c r="G185" s="128">
        <v>1953.2</v>
      </c>
      <c r="H185" s="128">
        <v>1318.4</v>
      </c>
      <c r="I185" s="128">
        <f>SUM(G185-H185)</f>
        <v>634.79999999999995</v>
      </c>
      <c r="J185" s="222" t="s">
        <v>527</v>
      </c>
      <c r="L185" s="130"/>
    </row>
    <row r="186" spans="1:12" s="129" customFormat="1" ht="28.5" customHeight="1">
      <c r="A186" s="181" t="s">
        <v>185</v>
      </c>
      <c r="B186" s="182" t="s">
        <v>188</v>
      </c>
      <c r="C186" s="182" t="s">
        <v>282</v>
      </c>
      <c r="D186" s="183" t="s">
        <v>175</v>
      </c>
      <c r="E186" s="183" t="s">
        <v>405</v>
      </c>
      <c r="F186" s="183" t="s">
        <v>186</v>
      </c>
      <c r="G186" s="184">
        <f>G184+G185</f>
        <v>3986.7</v>
      </c>
      <c r="H186" s="184">
        <f>H184+H185</f>
        <v>2701.2</v>
      </c>
      <c r="I186" s="184">
        <f>SUM(G186-H186)</f>
        <v>1285.5</v>
      </c>
      <c r="J186" s="184"/>
      <c r="L186" s="130"/>
    </row>
    <row r="187" spans="1:12" s="129" customFormat="1" ht="68.25" customHeight="1">
      <c r="A187" s="187" t="s">
        <v>446</v>
      </c>
      <c r="B187" s="182" t="s">
        <v>188</v>
      </c>
      <c r="C187" s="182" t="s">
        <v>282</v>
      </c>
      <c r="D187" s="183" t="s">
        <v>175</v>
      </c>
      <c r="E187" s="183" t="s">
        <v>403</v>
      </c>
      <c r="F187" s="185"/>
      <c r="G187" s="186">
        <v>171.5</v>
      </c>
      <c r="H187" s="186">
        <v>83.3</v>
      </c>
      <c r="I187" s="186">
        <f>SUM(G187-H187)</f>
        <v>88.2</v>
      </c>
      <c r="J187" s="222" t="s">
        <v>528</v>
      </c>
      <c r="L187" s="130"/>
    </row>
    <row r="188" spans="1:12" s="129" customFormat="1" ht="74.25" customHeight="1">
      <c r="A188" s="188" t="s">
        <v>404</v>
      </c>
      <c r="B188" s="182" t="s">
        <v>188</v>
      </c>
      <c r="C188" s="182" t="s">
        <v>282</v>
      </c>
      <c r="D188" s="183" t="s">
        <v>175</v>
      </c>
      <c r="E188" s="183" t="s">
        <v>403</v>
      </c>
      <c r="F188" s="185"/>
      <c r="G188" s="186">
        <v>164.8</v>
      </c>
      <c r="H188" s="186">
        <v>79.400000000000006</v>
      </c>
      <c r="I188" s="186">
        <f>SUM(G188-H188)</f>
        <v>85.4</v>
      </c>
      <c r="J188" s="222" t="s">
        <v>527</v>
      </c>
      <c r="L188" s="130"/>
    </row>
    <row r="189" spans="1:12" s="129" customFormat="1" ht="24.6" customHeight="1">
      <c r="A189" s="181" t="s">
        <v>185</v>
      </c>
      <c r="B189" s="182" t="s">
        <v>188</v>
      </c>
      <c r="C189" s="182" t="s">
        <v>282</v>
      </c>
      <c r="D189" s="183" t="s">
        <v>175</v>
      </c>
      <c r="E189" s="183" t="s">
        <v>403</v>
      </c>
      <c r="F189" s="183" t="s">
        <v>186</v>
      </c>
      <c r="G189" s="184">
        <f>171.5+164.8</f>
        <v>336.3</v>
      </c>
      <c r="H189" s="184">
        <f>SUM(H187:H188)</f>
        <v>162.69999999999999</v>
      </c>
      <c r="I189" s="184">
        <f>SUM(I187:I188)</f>
        <v>173.60000000000002</v>
      </c>
      <c r="J189" s="184"/>
      <c r="L189" s="130"/>
    </row>
    <row r="190" spans="1:12">
      <c r="A190" s="68" t="s">
        <v>323</v>
      </c>
      <c r="B190" s="70" t="s">
        <v>188</v>
      </c>
      <c r="C190" s="70" t="s">
        <v>282</v>
      </c>
      <c r="D190" s="74" t="s">
        <v>175</v>
      </c>
      <c r="E190" s="74" t="s">
        <v>324</v>
      </c>
      <c r="F190" s="74"/>
      <c r="G190" s="72">
        <f t="shared" ref="G190:H191" si="17">G191</f>
        <v>645.1</v>
      </c>
      <c r="H190" s="72">
        <f t="shared" si="17"/>
        <v>645.1</v>
      </c>
      <c r="I190" s="72"/>
      <c r="J190" s="72"/>
    </row>
    <row r="191" spans="1:12">
      <c r="A191" s="76" t="s">
        <v>321</v>
      </c>
      <c r="B191" s="77" t="s">
        <v>188</v>
      </c>
      <c r="C191" s="77" t="s">
        <v>282</v>
      </c>
      <c r="D191" s="71" t="s">
        <v>175</v>
      </c>
      <c r="E191" s="71" t="s">
        <v>325</v>
      </c>
      <c r="F191" s="74"/>
      <c r="G191" s="78">
        <f t="shared" si="17"/>
        <v>645.1</v>
      </c>
      <c r="H191" s="78">
        <f t="shared" si="17"/>
        <v>645.1</v>
      </c>
      <c r="I191" s="78"/>
      <c r="J191" s="78"/>
    </row>
    <row r="192" spans="1:12" ht="25.5">
      <c r="A192" s="76" t="s">
        <v>185</v>
      </c>
      <c r="B192" s="69">
        <v>630</v>
      </c>
      <c r="C192" s="77" t="s">
        <v>282</v>
      </c>
      <c r="D192" s="71" t="s">
        <v>175</v>
      </c>
      <c r="E192" s="71" t="s">
        <v>325</v>
      </c>
      <c r="F192" s="71" t="s">
        <v>186</v>
      </c>
      <c r="G192" s="78">
        <v>645.1</v>
      </c>
      <c r="H192" s="78">
        <v>645.1</v>
      </c>
      <c r="I192" s="78"/>
      <c r="J192" s="78"/>
      <c r="L192" s="163"/>
    </row>
    <row r="193" spans="1:12" ht="27.75" customHeight="1">
      <c r="A193" s="68" t="s">
        <v>326</v>
      </c>
      <c r="B193" s="73">
        <v>630</v>
      </c>
      <c r="C193" s="70" t="s">
        <v>282</v>
      </c>
      <c r="D193" s="74" t="s">
        <v>282</v>
      </c>
      <c r="E193" s="74"/>
      <c r="F193" s="74"/>
      <c r="G193" s="72">
        <f t="shared" ref="G193:H194" si="18">G194</f>
        <v>438.5</v>
      </c>
      <c r="H193" s="72">
        <f t="shared" si="18"/>
        <v>438.5</v>
      </c>
      <c r="I193" s="72"/>
      <c r="J193" s="72"/>
      <c r="L193" s="30"/>
    </row>
    <row r="194" spans="1:12" ht="17.45" customHeight="1">
      <c r="A194" s="76" t="s">
        <v>146</v>
      </c>
      <c r="B194" s="69">
        <v>630</v>
      </c>
      <c r="C194" s="77" t="s">
        <v>282</v>
      </c>
      <c r="D194" s="71" t="s">
        <v>282</v>
      </c>
      <c r="E194" s="71" t="s">
        <v>327</v>
      </c>
      <c r="F194" s="71"/>
      <c r="G194" s="78">
        <f t="shared" si="18"/>
        <v>438.5</v>
      </c>
      <c r="H194" s="78">
        <f t="shared" si="18"/>
        <v>438.5</v>
      </c>
      <c r="I194" s="78"/>
      <c r="J194" s="78"/>
    </row>
    <row r="195" spans="1:12">
      <c r="A195" s="76" t="s">
        <v>197</v>
      </c>
      <c r="B195" s="69">
        <v>630</v>
      </c>
      <c r="C195" s="77" t="s">
        <v>282</v>
      </c>
      <c r="D195" s="71" t="s">
        <v>282</v>
      </c>
      <c r="E195" s="71" t="s">
        <v>327</v>
      </c>
      <c r="F195" s="71" t="s">
        <v>198</v>
      </c>
      <c r="G195" s="78">
        <v>438.5</v>
      </c>
      <c r="H195" s="78">
        <v>438.5</v>
      </c>
      <c r="I195" s="78"/>
      <c r="J195" s="78"/>
      <c r="L195" s="30"/>
    </row>
    <row r="196" spans="1:12">
      <c r="A196" s="68" t="s">
        <v>328</v>
      </c>
      <c r="B196" s="73">
        <v>630</v>
      </c>
      <c r="C196" s="70" t="s">
        <v>210</v>
      </c>
      <c r="D196" s="74" t="s">
        <v>239</v>
      </c>
      <c r="E196" s="74"/>
      <c r="F196" s="74"/>
      <c r="G196" s="72">
        <f>G197+G201</f>
        <v>150</v>
      </c>
      <c r="H196" s="72">
        <f>H197+H201</f>
        <v>150</v>
      </c>
      <c r="I196" s="72"/>
      <c r="J196" s="72"/>
      <c r="L196" s="30"/>
    </row>
    <row r="197" spans="1:12" ht="25.5">
      <c r="A197" s="68" t="s">
        <v>329</v>
      </c>
      <c r="B197" s="73">
        <v>630</v>
      </c>
      <c r="C197" s="70" t="s">
        <v>210</v>
      </c>
      <c r="D197" s="74" t="s">
        <v>282</v>
      </c>
      <c r="E197" s="74"/>
      <c r="F197" s="74"/>
      <c r="G197" s="72">
        <f>G200</f>
        <v>15</v>
      </c>
      <c r="H197" s="72">
        <f>H200</f>
        <v>15</v>
      </c>
      <c r="I197" s="72"/>
      <c r="J197" s="72"/>
      <c r="L197" s="30"/>
    </row>
    <row r="198" spans="1:12">
      <c r="A198" s="68" t="s">
        <v>194</v>
      </c>
      <c r="B198" s="69">
        <v>630</v>
      </c>
      <c r="C198" s="77" t="s">
        <v>210</v>
      </c>
      <c r="D198" s="71" t="s">
        <v>282</v>
      </c>
      <c r="E198" s="74" t="s">
        <v>195</v>
      </c>
      <c r="F198" s="74"/>
      <c r="G198" s="72">
        <f t="shared" ref="G198:H208" si="19">G199</f>
        <v>15</v>
      </c>
      <c r="H198" s="72">
        <f t="shared" si="19"/>
        <v>15</v>
      </c>
      <c r="I198" s="72"/>
      <c r="J198" s="72"/>
      <c r="L198" s="30"/>
    </row>
    <row r="199" spans="1:12" ht="25.5">
      <c r="A199" s="76" t="s">
        <v>170</v>
      </c>
      <c r="B199" s="69">
        <v>630</v>
      </c>
      <c r="C199" s="77" t="s">
        <v>210</v>
      </c>
      <c r="D199" s="71" t="s">
        <v>282</v>
      </c>
      <c r="E199" s="71" t="s">
        <v>196</v>
      </c>
      <c r="F199" s="71"/>
      <c r="G199" s="78">
        <f t="shared" si="19"/>
        <v>15</v>
      </c>
      <c r="H199" s="78">
        <f t="shared" si="19"/>
        <v>15</v>
      </c>
      <c r="I199" s="78"/>
      <c r="J199" s="78"/>
      <c r="L199" s="30"/>
    </row>
    <row r="200" spans="1:12" ht="25.5">
      <c r="A200" s="76" t="s">
        <v>185</v>
      </c>
      <c r="B200" s="69">
        <v>630</v>
      </c>
      <c r="C200" s="77" t="s">
        <v>210</v>
      </c>
      <c r="D200" s="71" t="s">
        <v>282</v>
      </c>
      <c r="E200" s="71" t="s">
        <v>196</v>
      </c>
      <c r="F200" s="71" t="s">
        <v>186</v>
      </c>
      <c r="G200" s="78">
        <v>15</v>
      </c>
      <c r="H200" s="78">
        <v>15</v>
      </c>
      <c r="I200" s="78"/>
      <c r="J200" s="78"/>
      <c r="L200" s="30"/>
    </row>
    <row r="201" spans="1:12">
      <c r="A201" s="68" t="s">
        <v>330</v>
      </c>
      <c r="B201" s="73">
        <v>630</v>
      </c>
      <c r="C201" s="70" t="s">
        <v>210</v>
      </c>
      <c r="D201" s="74" t="s">
        <v>210</v>
      </c>
      <c r="E201" s="74"/>
      <c r="F201" s="74"/>
      <c r="G201" s="72">
        <f t="shared" si="19"/>
        <v>135</v>
      </c>
      <c r="H201" s="72">
        <f t="shared" si="19"/>
        <v>135</v>
      </c>
      <c r="I201" s="72"/>
      <c r="J201" s="72"/>
    </row>
    <row r="202" spans="1:12" ht="38.25">
      <c r="A202" s="68" t="s">
        <v>331</v>
      </c>
      <c r="B202" s="73">
        <v>630</v>
      </c>
      <c r="C202" s="70" t="s">
        <v>210</v>
      </c>
      <c r="D202" s="74" t="s">
        <v>210</v>
      </c>
      <c r="E202" s="112" t="s">
        <v>332</v>
      </c>
      <c r="F202" s="74"/>
      <c r="G202" s="72">
        <f t="shared" si="19"/>
        <v>135</v>
      </c>
      <c r="H202" s="72">
        <f t="shared" si="19"/>
        <v>135</v>
      </c>
      <c r="I202" s="72"/>
      <c r="J202" s="72"/>
    </row>
    <row r="203" spans="1:12" ht="38.25" customHeight="1">
      <c r="A203" s="76" t="s">
        <v>333</v>
      </c>
      <c r="B203" s="69">
        <v>630</v>
      </c>
      <c r="C203" s="77" t="s">
        <v>210</v>
      </c>
      <c r="D203" s="71" t="s">
        <v>210</v>
      </c>
      <c r="E203" s="93" t="s">
        <v>334</v>
      </c>
      <c r="F203" s="71"/>
      <c r="G203" s="78">
        <f t="shared" si="19"/>
        <v>135</v>
      </c>
      <c r="H203" s="78">
        <f t="shared" si="19"/>
        <v>135</v>
      </c>
      <c r="I203" s="78"/>
      <c r="J203" s="78"/>
    </row>
    <row r="204" spans="1:12" ht="25.5">
      <c r="A204" s="76" t="s">
        <v>185</v>
      </c>
      <c r="B204" s="69">
        <v>630</v>
      </c>
      <c r="C204" s="77" t="s">
        <v>210</v>
      </c>
      <c r="D204" s="79" t="s">
        <v>210</v>
      </c>
      <c r="E204" s="71" t="s">
        <v>335</v>
      </c>
      <c r="F204" s="71" t="s">
        <v>186</v>
      </c>
      <c r="G204" s="78">
        <v>135</v>
      </c>
      <c r="H204" s="78">
        <v>135</v>
      </c>
      <c r="I204" s="78"/>
      <c r="J204" s="78"/>
    </row>
    <row r="205" spans="1:12">
      <c r="A205" s="68" t="s">
        <v>336</v>
      </c>
      <c r="B205" s="73">
        <v>630</v>
      </c>
      <c r="C205" s="70" t="s">
        <v>261</v>
      </c>
      <c r="D205" s="74" t="s">
        <v>239</v>
      </c>
      <c r="E205" s="71"/>
      <c r="F205" s="71"/>
      <c r="G205" s="72">
        <f t="shared" si="19"/>
        <v>983.8</v>
      </c>
      <c r="H205" s="72">
        <f t="shared" si="19"/>
        <v>983.8</v>
      </c>
      <c r="I205" s="72"/>
      <c r="J205" s="72"/>
    </row>
    <row r="206" spans="1:12">
      <c r="A206" s="68" t="s">
        <v>337</v>
      </c>
      <c r="B206" s="73">
        <v>630</v>
      </c>
      <c r="C206" s="70" t="s">
        <v>261</v>
      </c>
      <c r="D206" s="74" t="s">
        <v>165</v>
      </c>
      <c r="E206" s="71"/>
      <c r="F206" s="71"/>
      <c r="G206" s="72">
        <f t="shared" si="19"/>
        <v>983.8</v>
      </c>
      <c r="H206" s="72">
        <f t="shared" si="19"/>
        <v>983.8</v>
      </c>
      <c r="I206" s="72"/>
      <c r="J206" s="72"/>
    </row>
    <row r="207" spans="1:12" ht="40.15" customHeight="1">
      <c r="A207" s="68" t="s">
        <v>338</v>
      </c>
      <c r="B207" s="69">
        <v>630</v>
      </c>
      <c r="C207" s="77" t="s">
        <v>261</v>
      </c>
      <c r="D207" s="71" t="s">
        <v>165</v>
      </c>
      <c r="E207" s="71" t="s">
        <v>339</v>
      </c>
      <c r="F207" s="71"/>
      <c r="G207" s="78">
        <f t="shared" si="19"/>
        <v>983.8</v>
      </c>
      <c r="H207" s="78">
        <f t="shared" si="19"/>
        <v>983.8</v>
      </c>
      <c r="I207" s="78"/>
      <c r="J207" s="78"/>
    </row>
    <row r="208" spans="1:12" ht="50.25" customHeight="1">
      <c r="A208" s="76" t="s">
        <v>445</v>
      </c>
      <c r="B208" s="69">
        <v>630</v>
      </c>
      <c r="C208" s="77" t="s">
        <v>261</v>
      </c>
      <c r="D208" s="71" t="s">
        <v>165</v>
      </c>
      <c r="E208" s="71" t="s">
        <v>340</v>
      </c>
      <c r="F208" s="71"/>
      <c r="G208" s="78">
        <f t="shared" si="19"/>
        <v>983.8</v>
      </c>
      <c r="H208" s="78">
        <f t="shared" si="19"/>
        <v>983.8</v>
      </c>
      <c r="I208" s="78"/>
      <c r="J208" s="78"/>
    </row>
    <row r="209" spans="1:10" ht="26.25" customHeight="1">
      <c r="A209" s="76" t="s">
        <v>341</v>
      </c>
      <c r="B209" s="69">
        <v>630</v>
      </c>
      <c r="C209" s="77" t="s">
        <v>261</v>
      </c>
      <c r="D209" s="71" t="s">
        <v>165</v>
      </c>
      <c r="E209" s="71" t="s">
        <v>340</v>
      </c>
      <c r="F209" s="71"/>
      <c r="G209" s="78">
        <v>983.8</v>
      </c>
      <c r="H209" s="78">
        <f>SUM(H210)</f>
        <v>983.8</v>
      </c>
      <c r="I209" s="78"/>
      <c r="J209" s="78"/>
    </row>
    <row r="210" spans="1:10" ht="26.45" customHeight="1">
      <c r="A210" s="76" t="s">
        <v>185</v>
      </c>
      <c r="B210" s="69">
        <v>630</v>
      </c>
      <c r="C210" s="77" t="s">
        <v>261</v>
      </c>
      <c r="D210" s="71" t="s">
        <v>165</v>
      </c>
      <c r="E210" s="71" t="s">
        <v>340</v>
      </c>
      <c r="F210" s="71" t="s">
        <v>186</v>
      </c>
      <c r="G210" s="78">
        <f>G209</f>
        <v>983.8</v>
      </c>
      <c r="H210" s="78">
        <v>983.8</v>
      </c>
      <c r="I210" s="78"/>
      <c r="J210" s="78"/>
    </row>
    <row r="211" spans="1:10">
      <c r="A211" s="68" t="s">
        <v>342</v>
      </c>
      <c r="B211" s="73">
        <v>630</v>
      </c>
      <c r="C211" s="70" t="s">
        <v>253</v>
      </c>
      <c r="D211" s="75" t="s">
        <v>239</v>
      </c>
      <c r="E211" s="74"/>
      <c r="F211" s="74"/>
      <c r="G211" s="72">
        <f>G212+G219+G226</f>
        <v>3102.8</v>
      </c>
      <c r="H211" s="72">
        <f>H212+H219+H226</f>
        <v>3026.2999999999997</v>
      </c>
      <c r="I211" s="72">
        <f>I212+I219+I226</f>
        <v>76.5</v>
      </c>
      <c r="J211" s="72"/>
    </row>
    <row r="212" spans="1:10">
      <c r="A212" s="68" t="s">
        <v>343</v>
      </c>
      <c r="B212" s="73">
        <v>630</v>
      </c>
      <c r="C212" s="70" t="s">
        <v>253</v>
      </c>
      <c r="D212" s="74" t="s">
        <v>165</v>
      </c>
      <c r="E212" s="74"/>
      <c r="F212" s="74"/>
      <c r="G212" s="72">
        <f>G213</f>
        <v>2847.7000000000003</v>
      </c>
      <c r="H212" s="72">
        <f>H213</f>
        <v>2847.7</v>
      </c>
      <c r="I212" s="72"/>
      <c r="J212" s="72"/>
    </row>
    <row r="213" spans="1:10" ht="51">
      <c r="A213" s="68" t="s">
        <v>344</v>
      </c>
      <c r="B213" s="69">
        <v>630</v>
      </c>
      <c r="C213" s="70" t="s">
        <v>253</v>
      </c>
      <c r="D213" s="74" t="s">
        <v>165</v>
      </c>
      <c r="E213" s="74" t="s">
        <v>191</v>
      </c>
      <c r="F213" s="74"/>
      <c r="G213" s="72">
        <f>G215+G217</f>
        <v>2847.7000000000003</v>
      </c>
      <c r="H213" s="72">
        <f>H215+H217</f>
        <v>2847.7</v>
      </c>
      <c r="I213" s="72"/>
      <c r="J213" s="72"/>
    </row>
    <row r="214" spans="1:10" ht="39" hidden="1" customHeight="1">
      <c r="A214" s="76"/>
      <c r="B214" s="69"/>
      <c r="C214" s="77"/>
      <c r="D214" s="71"/>
      <c r="E214" s="71"/>
      <c r="F214" s="71"/>
      <c r="G214" s="78"/>
      <c r="H214" s="78"/>
      <c r="I214" s="78"/>
      <c r="J214" s="78"/>
    </row>
    <row r="215" spans="1:10" ht="38.25">
      <c r="A215" s="76" t="s">
        <v>345</v>
      </c>
      <c r="B215" s="69">
        <v>630</v>
      </c>
      <c r="C215" s="77" t="s">
        <v>253</v>
      </c>
      <c r="D215" s="71" t="s">
        <v>165</v>
      </c>
      <c r="E215" s="71" t="s">
        <v>346</v>
      </c>
      <c r="F215" s="71"/>
      <c r="G215" s="78">
        <f>G216</f>
        <v>1992.1000000000001</v>
      </c>
      <c r="H215" s="78">
        <f>H216</f>
        <v>1992.1</v>
      </c>
      <c r="I215" s="78"/>
      <c r="J215" s="78"/>
    </row>
    <row r="216" spans="1:10" ht="16.5" customHeight="1">
      <c r="A216" s="76" t="s">
        <v>347</v>
      </c>
      <c r="B216" s="69">
        <v>630</v>
      </c>
      <c r="C216" s="77" t="s">
        <v>253</v>
      </c>
      <c r="D216" s="71" t="s">
        <v>165</v>
      </c>
      <c r="E216" s="71" t="s">
        <v>346</v>
      </c>
      <c r="F216" s="71" t="s">
        <v>348</v>
      </c>
      <c r="G216" s="78">
        <f>1779.2+212.9</f>
        <v>1992.1000000000001</v>
      </c>
      <c r="H216" s="78">
        <v>1992.1</v>
      </c>
      <c r="I216" s="78"/>
      <c r="J216" s="78"/>
    </row>
    <row r="217" spans="1:10" ht="36" customHeight="1">
      <c r="A217" s="76" t="s">
        <v>349</v>
      </c>
      <c r="B217" s="69">
        <v>630</v>
      </c>
      <c r="C217" s="77" t="s">
        <v>253</v>
      </c>
      <c r="D217" s="71" t="s">
        <v>165</v>
      </c>
      <c r="E217" s="71" t="s">
        <v>350</v>
      </c>
      <c r="F217" s="71"/>
      <c r="G217" s="78">
        <f>G218</f>
        <v>855.6</v>
      </c>
      <c r="H217" s="78">
        <f>H218</f>
        <v>855.6</v>
      </c>
      <c r="I217" s="78"/>
      <c r="J217" s="78"/>
    </row>
    <row r="218" spans="1:10" ht="18" customHeight="1">
      <c r="A218" s="76" t="s">
        <v>347</v>
      </c>
      <c r="B218" s="69">
        <v>630</v>
      </c>
      <c r="C218" s="77" t="s">
        <v>253</v>
      </c>
      <c r="D218" s="71" t="s">
        <v>165</v>
      </c>
      <c r="E218" s="71" t="s">
        <v>350</v>
      </c>
      <c r="F218" s="71" t="s">
        <v>348</v>
      </c>
      <c r="G218" s="78">
        <v>855.6</v>
      </c>
      <c r="H218" s="78">
        <v>855.6</v>
      </c>
      <c r="I218" s="78"/>
      <c r="J218" s="78"/>
    </row>
    <row r="219" spans="1:10" ht="14.25" customHeight="1">
      <c r="A219" s="113" t="s">
        <v>351</v>
      </c>
      <c r="B219" s="73">
        <v>630</v>
      </c>
      <c r="C219" s="70" t="s">
        <v>253</v>
      </c>
      <c r="D219" s="74" t="s">
        <v>175</v>
      </c>
      <c r="E219" s="74"/>
      <c r="F219" s="74"/>
      <c r="G219" s="72">
        <f>G220+G223</f>
        <v>204</v>
      </c>
      <c r="H219" s="72">
        <f>H220+H223</f>
        <v>178.6</v>
      </c>
      <c r="I219" s="72">
        <f>I220+I223</f>
        <v>25.400000000000006</v>
      </c>
      <c r="J219" s="72"/>
    </row>
    <row r="220" spans="1:10" ht="18" hidden="1" customHeight="1">
      <c r="A220" s="114" t="s">
        <v>352</v>
      </c>
      <c r="B220" s="73">
        <v>630</v>
      </c>
      <c r="C220" s="70" t="s">
        <v>253</v>
      </c>
      <c r="D220" s="74" t="s">
        <v>175</v>
      </c>
      <c r="E220" s="33" t="s">
        <v>216</v>
      </c>
      <c r="F220" s="74"/>
      <c r="G220" s="72"/>
      <c r="H220" s="72"/>
      <c r="I220" s="72"/>
      <c r="J220" s="72"/>
    </row>
    <row r="221" spans="1:10" ht="23.25" hidden="1" customHeight="1">
      <c r="A221" s="115" t="s">
        <v>353</v>
      </c>
      <c r="B221" s="69">
        <v>630</v>
      </c>
      <c r="C221" s="77" t="s">
        <v>253</v>
      </c>
      <c r="D221" s="71" t="s">
        <v>175</v>
      </c>
      <c r="E221" s="116" t="s">
        <v>218</v>
      </c>
      <c r="F221" s="71"/>
      <c r="G221" s="78"/>
      <c r="H221" s="78"/>
      <c r="I221" s="78"/>
      <c r="J221" s="78"/>
    </row>
    <row r="222" spans="1:10" ht="21.75" hidden="1" customHeight="1">
      <c r="A222" s="115" t="s">
        <v>354</v>
      </c>
      <c r="B222" s="69">
        <v>630</v>
      </c>
      <c r="C222" s="77" t="s">
        <v>253</v>
      </c>
      <c r="D222" s="71" t="s">
        <v>175</v>
      </c>
      <c r="E222" s="116" t="s">
        <v>218</v>
      </c>
      <c r="F222" s="71" t="s">
        <v>348</v>
      </c>
      <c r="G222" s="78"/>
      <c r="H222" s="78"/>
      <c r="I222" s="78"/>
      <c r="J222" s="78"/>
    </row>
    <row r="223" spans="1:10" ht="27" customHeight="1">
      <c r="A223" s="99" t="s">
        <v>228</v>
      </c>
      <c r="B223" s="69">
        <v>630</v>
      </c>
      <c r="C223" s="77" t="s">
        <v>253</v>
      </c>
      <c r="D223" s="71" t="s">
        <v>175</v>
      </c>
      <c r="E223" s="116" t="s">
        <v>229</v>
      </c>
      <c r="F223" s="71"/>
      <c r="G223" s="72">
        <f t="shared" ref="G223:I224" si="20">G224</f>
        <v>204</v>
      </c>
      <c r="H223" s="72">
        <f t="shared" si="20"/>
        <v>178.6</v>
      </c>
      <c r="I223" s="72">
        <f t="shared" si="20"/>
        <v>25.400000000000006</v>
      </c>
      <c r="J223" s="72"/>
    </row>
    <row r="224" spans="1:10" ht="66.75" customHeight="1">
      <c r="A224" s="45" t="s">
        <v>355</v>
      </c>
      <c r="B224" s="69">
        <v>630</v>
      </c>
      <c r="C224" s="77" t="s">
        <v>253</v>
      </c>
      <c r="D224" s="71" t="s">
        <v>175</v>
      </c>
      <c r="E224" s="93" t="s">
        <v>356</v>
      </c>
      <c r="F224" s="71"/>
      <c r="G224" s="78">
        <f t="shared" si="20"/>
        <v>204</v>
      </c>
      <c r="H224" s="78">
        <f t="shared" si="20"/>
        <v>178.6</v>
      </c>
      <c r="I224" s="78">
        <f t="shared" si="20"/>
        <v>25.400000000000006</v>
      </c>
      <c r="J224" s="238" t="s">
        <v>542</v>
      </c>
    </row>
    <row r="225" spans="1:13" ht="16.5" customHeight="1">
      <c r="A225" s="115" t="s">
        <v>354</v>
      </c>
      <c r="B225" s="69">
        <v>630</v>
      </c>
      <c r="C225" s="77" t="s">
        <v>253</v>
      </c>
      <c r="D225" s="71" t="s">
        <v>175</v>
      </c>
      <c r="E225" s="93" t="s">
        <v>356</v>
      </c>
      <c r="F225" s="71" t="s">
        <v>348</v>
      </c>
      <c r="G225" s="78">
        <v>204</v>
      </c>
      <c r="H225" s="78">
        <v>178.6</v>
      </c>
      <c r="I225" s="78">
        <f>SUM(G225-H225)</f>
        <v>25.400000000000006</v>
      </c>
      <c r="J225" s="78"/>
    </row>
    <row r="226" spans="1:13" ht="18.75" customHeight="1">
      <c r="A226" s="117" t="s">
        <v>357</v>
      </c>
      <c r="B226" s="73">
        <v>630</v>
      </c>
      <c r="C226" s="70" t="s">
        <v>253</v>
      </c>
      <c r="D226" s="74" t="s">
        <v>200</v>
      </c>
      <c r="E226" s="93"/>
      <c r="F226" s="71"/>
      <c r="G226" s="72">
        <f>G227</f>
        <v>51.1</v>
      </c>
      <c r="H226" s="72">
        <f>H227</f>
        <v>0</v>
      </c>
      <c r="I226" s="72">
        <f>I227</f>
        <v>51.1</v>
      </c>
      <c r="J226" s="72"/>
    </row>
    <row r="227" spans="1:13" ht="19.5" customHeight="1">
      <c r="A227" s="117" t="s">
        <v>201</v>
      </c>
      <c r="B227" s="73">
        <v>630</v>
      </c>
      <c r="C227" s="70" t="s">
        <v>253</v>
      </c>
      <c r="D227" s="74" t="s">
        <v>200</v>
      </c>
      <c r="E227" s="93" t="s">
        <v>202</v>
      </c>
      <c r="F227" s="71"/>
      <c r="G227" s="78">
        <f>G228+G230</f>
        <v>51.1</v>
      </c>
      <c r="H227" s="78">
        <f>H228+H230</f>
        <v>0</v>
      </c>
      <c r="I227" s="78">
        <f>I228+I230</f>
        <v>51.1</v>
      </c>
      <c r="J227" s="78"/>
    </row>
    <row r="228" spans="1:13" ht="77.25" customHeight="1">
      <c r="A228" s="45" t="s">
        <v>94</v>
      </c>
      <c r="B228" s="69">
        <v>630</v>
      </c>
      <c r="C228" s="77" t="s">
        <v>253</v>
      </c>
      <c r="D228" s="71" t="s">
        <v>200</v>
      </c>
      <c r="E228" s="93" t="s">
        <v>358</v>
      </c>
      <c r="F228" s="71"/>
      <c r="G228" s="78">
        <f>G229</f>
        <v>49.5</v>
      </c>
      <c r="H228" s="78">
        <f>H229</f>
        <v>0</v>
      </c>
      <c r="I228" s="78">
        <f>I229</f>
        <v>49.5</v>
      </c>
      <c r="J228" s="238" t="s">
        <v>530</v>
      </c>
    </row>
    <row r="229" spans="1:13" ht="24.6" customHeight="1">
      <c r="A229" s="66" t="s">
        <v>185</v>
      </c>
      <c r="B229" s="69">
        <v>630</v>
      </c>
      <c r="C229" s="77" t="s">
        <v>253</v>
      </c>
      <c r="D229" s="71" t="s">
        <v>200</v>
      </c>
      <c r="E229" s="93" t="s">
        <v>358</v>
      </c>
      <c r="F229" s="71" t="s">
        <v>186</v>
      </c>
      <c r="G229" s="78">
        <v>49.5</v>
      </c>
      <c r="H229" s="78">
        <v>0</v>
      </c>
      <c r="I229" s="78">
        <f>SUM(G229-H229)</f>
        <v>49.5</v>
      </c>
      <c r="J229" s="78"/>
    </row>
    <row r="230" spans="1:13" ht="80.25" customHeight="1">
      <c r="A230" s="45" t="s">
        <v>359</v>
      </c>
      <c r="B230" s="69">
        <v>630</v>
      </c>
      <c r="C230" s="77" t="s">
        <v>253</v>
      </c>
      <c r="D230" s="71" t="s">
        <v>200</v>
      </c>
      <c r="E230" s="93" t="s">
        <v>360</v>
      </c>
      <c r="F230" s="71"/>
      <c r="G230" s="78">
        <f>G231</f>
        <v>1.6</v>
      </c>
      <c r="H230" s="78">
        <v>0</v>
      </c>
      <c r="I230" s="78">
        <f>I231</f>
        <v>1.6</v>
      </c>
      <c r="J230" s="238" t="s">
        <v>530</v>
      </c>
    </row>
    <row r="231" spans="1:13" ht="24.6" customHeight="1">
      <c r="A231" s="66" t="s">
        <v>185</v>
      </c>
      <c r="B231" s="69">
        <v>630</v>
      </c>
      <c r="C231" s="77" t="s">
        <v>253</v>
      </c>
      <c r="D231" s="71" t="s">
        <v>200</v>
      </c>
      <c r="E231" s="93" t="s">
        <v>360</v>
      </c>
      <c r="F231" s="71" t="s">
        <v>186</v>
      </c>
      <c r="G231" s="85">
        <v>1.6</v>
      </c>
      <c r="H231" s="85">
        <v>0</v>
      </c>
      <c r="I231" s="85">
        <f>SUM(G231-H231)</f>
        <v>1.6</v>
      </c>
      <c r="J231" s="85"/>
    </row>
    <row r="232" spans="1:13" ht="16.5" customHeight="1">
      <c r="A232" s="68" t="s">
        <v>361</v>
      </c>
      <c r="B232" s="73">
        <v>630</v>
      </c>
      <c r="C232" s="70" t="s">
        <v>214</v>
      </c>
      <c r="D232" s="74" t="s">
        <v>239</v>
      </c>
      <c r="E232" s="74"/>
      <c r="F232" s="74"/>
      <c r="G232" s="72">
        <f>G233+G237</f>
        <v>1027.9000000000001</v>
      </c>
      <c r="H232" s="72">
        <f>H233+H237</f>
        <v>1027.9000000000001</v>
      </c>
      <c r="I232" s="72"/>
      <c r="J232" s="72"/>
      <c r="M232" s="30"/>
    </row>
    <row r="233" spans="1:13">
      <c r="A233" s="68" t="s">
        <v>362</v>
      </c>
      <c r="B233" s="73">
        <v>630</v>
      </c>
      <c r="C233" s="70" t="s">
        <v>214</v>
      </c>
      <c r="D233" s="74" t="s">
        <v>165</v>
      </c>
      <c r="E233" s="74"/>
      <c r="F233" s="74"/>
      <c r="G233" s="72">
        <f t="shared" ref="G233:H235" si="21">G234</f>
        <v>483.4</v>
      </c>
      <c r="H233" s="72">
        <f t="shared" si="21"/>
        <v>483.4</v>
      </c>
      <c r="I233" s="72"/>
      <c r="J233" s="72"/>
    </row>
    <row r="234" spans="1:13" ht="48" customHeight="1">
      <c r="A234" s="68" t="s">
        <v>363</v>
      </c>
      <c r="B234" s="69">
        <v>630</v>
      </c>
      <c r="C234" s="77" t="s">
        <v>214</v>
      </c>
      <c r="D234" s="71" t="s">
        <v>165</v>
      </c>
      <c r="E234" s="112" t="s">
        <v>364</v>
      </c>
      <c r="F234" s="71"/>
      <c r="G234" s="78">
        <f t="shared" si="21"/>
        <v>483.4</v>
      </c>
      <c r="H234" s="78">
        <f t="shared" si="21"/>
        <v>483.4</v>
      </c>
      <c r="I234" s="78"/>
      <c r="J234" s="78"/>
    </row>
    <row r="235" spans="1:13" ht="38.25" customHeight="1">
      <c r="A235" s="76" t="s">
        <v>365</v>
      </c>
      <c r="B235" s="69">
        <v>630</v>
      </c>
      <c r="C235" s="77" t="s">
        <v>214</v>
      </c>
      <c r="D235" s="71" t="s">
        <v>165</v>
      </c>
      <c r="E235" s="93" t="s">
        <v>366</v>
      </c>
      <c r="F235" s="71"/>
      <c r="G235" s="78">
        <f t="shared" si="21"/>
        <v>483.4</v>
      </c>
      <c r="H235" s="78">
        <f t="shared" si="21"/>
        <v>483.4</v>
      </c>
      <c r="I235" s="78"/>
      <c r="J235" s="78"/>
    </row>
    <row r="236" spans="1:13" ht="27.6" customHeight="1">
      <c r="A236" s="76" t="s">
        <v>185</v>
      </c>
      <c r="B236" s="69">
        <v>630</v>
      </c>
      <c r="C236" s="77" t="s">
        <v>214</v>
      </c>
      <c r="D236" s="71" t="s">
        <v>165</v>
      </c>
      <c r="E236" s="71" t="s">
        <v>366</v>
      </c>
      <c r="F236" s="71" t="s">
        <v>186</v>
      </c>
      <c r="G236" s="85">
        <v>483.4</v>
      </c>
      <c r="H236" s="85">
        <v>483.4</v>
      </c>
      <c r="I236" s="85"/>
      <c r="J236" s="85"/>
    </row>
    <row r="237" spans="1:13" ht="15" customHeight="1">
      <c r="A237" s="68" t="s">
        <v>367</v>
      </c>
      <c r="B237" s="73">
        <v>630</v>
      </c>
      <c r="C237" s="70" t="s">
        <v>214</v>
      </c>
      <c r="D237" s="74" t="s">
        <v>167</v>
      </c>
      <c r="E237" s="93"/>
      <c r="F237" s="71"/>
      <c r="G237" s="72">
        <f t="shared" ref="G237:H239" si="22">G238</f>
        <v>544.5</v>
      </c>
      <c r="H237" s="72">
        <f t="shared" si="22"/>
        <v>544.5</v>
      </c>
      <c r="I237" s="72"/>
      <c r="J237" s="72"/>
    </row>
    <row r="238" spans="1:13" ht="60.75" customHeight="1">
      <c r="A238" s="68" t="s">
        <v>144</v>
      </c>
      <c r="B238" s="73">
        <v>630</v>
      </c>
      <c r="C238" s="70" t="s">
        <v>214</v>
      </c>
      <c r="D238" s="74" t="s">
        <v>167</v>
      </c>
      <c r="E238" s="91" t="s">
        <v>368</v>
      </c>
      <c r="F238" s="71"/>
      <c r="G238" s="78">
        <f t="shared" si="22"/>
        <v>544.5</v>
      </c>
      <c r="H238" s="78">
        <f t="shared" si="22"/>
        <v>544.5</v>
      </c>
      <c r="I238" s="78"/>
      <c r="J238" s="78"/>
    </row>
    <row r="239" spans="1:13" ht="66" customHeight="1">
      <c r="A239" s="76" t="s">
        <v>444</v>
      </c>
      <c r="B239" s="69">
        <v>630</v>
      </c>
      <c r="C239" s="77" t="s">
        <v>214</v>
      </c>
      <c r="D239" s="71" t="s">
        <v>167</v>
      </c>
      <c r="E239" s="93" t="s">
        <v>369</v>
      </c>
      <c r="F239" s="71"/>
      <c r="G239" s="78">
        <f t="shared" si="22"/>
        <v>544.5</v>
      </c>
      <c r="H239" s="78">
        <f t="shared" si="22"/>
        <v>544.5</v>
      </c>
      <c r="I239" s="78"/>
      <c r="J239" s="78"/>
    </row>
    <row r="240" spans="1:13" ht="16.5" customHeight="1">
      <c r="A240" s="76" t="s">
        <v>370</v>
      </c>
      <c r="B240" s="69">
        <v>630</v>
      </c>
      <c r="C240" s="77" t="s">
        <v>214</v>
      </c>
      <c r="D240" s="71" t="s">
        <v>167</v>
      </c>
      <c r="E240" s="93" t="s">
        <v>369</v>
      </c>
      <c r="F240" s="71"/>
      <c r="G240" s="85">
        <f>428+116.5</f>
        <v>544.5</v>
      </c>
      <c r="H240" s="85">
        <f>H241</f>
        <v>544.5</v>
      </c>
      <c r="I240" s="85"/>
      <c r="J240" s="85"/>
    </row>
    <row r="241" spans="1:13" ht="27.75" customHeight="1">
      <c r="A241" s="76" t="s">
        <v>185</v>
      </c>
      <c r="B241" s="69">
        <v>630</v>
      </c>
      <c r="C241" s="77" t="s">
        <v>214</v>
      </c>
      <c r="D241" s="71" t="s">
        <v>167</v>
      </c>
      <c r="E241" s="93" t="s">
        <v>369</v>
      </c>
      <c r="F241" s="71" t="s">
        <v>186</v>
      </c>
      <c r="G241" s="78">
        <f>G240</f>
        <v>544.5</v>
      </c>
      <c r="H241" s="78">
        <v>544.5</v>
      </c>
      <c r="I241" s="78"/>
      <c r="J241" s="78"/>
    </row>
    <row r="242" spans="1:1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M242" s="30"/>
    </row>
  </sheetData>
  <mergeCells count="12">
    <mergeCell ref="B1:J1"/>
    <mergeCell ref="A2:J2"/>
    <mergeCell ref="A3:A4"/>
    <mergeCell ref="B3:B4"/>
    <mergeCell ref="C3:C4"/>
    <mergeCell ref="D3:D4"/>
    <mergeCell ref="E3:E4"/>
    <mergeCell ref="F3:F4"/>
    <mergeCell ref="J3:J4"/>
    <mergeCell ref="G3:G4"/>
    <mergeCell ref="H3:H4"/>
    <mergeCell ref="I3:I4"/>
  </mergeCells>
  <pageMargins left="0.43307086614173207" right="0.23622047244094502" top="0.55118110236220497" bottom="0.35433070866141708" header="0.31496062992126" footer="0.31496062992126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0"/>
  </sheetPr>
  <dimension ref="A1:J30"/>
  <sheetViews>
    <sheetView workbookViewId="0">
      <selection activeCell="G23" sqref="G23"/>
    </sheetView>
  </sheetViews>
  <sheetFormatPr defaultColWidth="9" defaultRowHeight="12.75"/>
  <cols>
    <col min="1" max="1" width="38.28515625" customWidth="1"/>
    <col min="2" max="2" width="25.7109375" customWidth="1"/>
    <col min="3" max="3" width="20.7109375" style="25" customWidth="1"/>
    <col min="4" max="4" width="22" style="25" customWidth="1"/>
    <col min="5" max="5" width="9.140625" hidden="1" customWidth="1"/>
    <col min="6" max="6" width="7.5703125" hidden="1" customWidth="1"/>
    <col min="7" max="7" width="15.140625" customWidth="1"/>
    <col min="8" max="8" width="27" customWidth="1"/>
    <col min="9" max="9" width="15.42578125" customWidth="1"/>
  </cols>
  <sheetData>
    <row r="1" spans="1:10" s="25" customFormat="1" ht="15" customHeight="1">
      <c r="B1" s="263"/>
      <c r="C1" s="264"/>
      <c r="D1" s="264"/>
      <c r="E1" s="264"/>
      <c r="F1" s="264"/>
    </row>
    <row r="2" spans="1:10" ht="13.5" customHeight="1">
      <c r="A2" s="118"/>
      <c r="B2" s="118"/>
      <c r="C2" s="118"/>
      <c r="D2" s="118"/>
      <c r="I2" s="119"/>
    </row>
    <row r="3" spans="1:10" ht="36.75" customHeight="1">
      <c r="A3" s="265" t="s">
        <v>535</v>
      </c>
      <c r="B3" s="265"/>
      <c r="C3" s="265"/>
      <c r="D3" s="265"/>
      <c r="E3" s="265"/>
      <c r="F3" s="265"/>
      <c r="G3" s="266"/>
      <c r="H3" s="119"/>
      <c r="I3" s="120"/>
      <c r="J3" s="120"/>
    </row>
    <row r="4" spans="1:10" ht="2.25" customHeight="1">
      <c r="A4" s="118"/>
      <c r="B4" s="118"/>
      <c r="C4" s="118"/>
      <c r="D4" s="118"/>
      <c r="H4" s="63"/>
    </row>
    <row r="5" spans="1:10" ht="53.25" customHeight="1">
      <c r="A5" s="44" t="s">
        <v>371</v>
      </c>
      <c r="B5" s="44" t="s">
        <v>372</v>
      </c>
      <c r="C5" s="242" t="s">
        <v>536</v>
      </c>
      <c r="D5" s="242" t="s">
        <v>537</v>
      </c>
      <c r="I5" s="63"/>
    </row>
    <row r="6" spans="1:10" ht="25.5" customHeight="1">
      <c r="A6" s="34" t="s">
        <v>373</v>
      </c>
      <c r="B6" s="122" t="s">
        <v>374</v>
      </c>
      <c r="C6" s="216">
        <f>C7</f>
        <v>559.79999999998836</v>
      </c>
      <c r="D6" s="216">
        <f>D7</f>
        <v>483.70000000001164</v>
      </c>
      <c r="H6" s="63"/>
      <c r="I6" s="63"/>
    </row>
    <row r="7" spans="1:10" ht="30" customHeight="1">
      <c r="A7" s="34" t="s">
        <v>375</v>
      </c>
      <c r="B7" s="122" t="s">
        <v>376</v>
      </c>
      <c r="C7" s="216">
        <f>C8+C12</f>
        <v>559.79999999998836</v>
      </c>
      <c r="D7" s="216">
        <f>D8+D12</f>
        <v>483.70000000001164</v>
      </c>
      <c r="H7" s="63"/>
      <c r="I7" s="63"/>
    </row>
    <row r="8" spans="1:10" ht="15.75" customHeight="1">
      <c r="A8" s="117" t="s">
        <v>377</v>
      </c>
      <c r="B8" s="122" t="s">
        <v>378</v>
      </c>
      <c r="C8" s="216">
        <f>C9</f>
        <v>-84049.1</v>
      </c>
      <c r="D8" s="216">
        <f>D9</f>
        <v>-80729.899999999994</v>
      </c>
      <c r="H8" s="63"/>
      <c r="I8" s="63"/>
    </row>
    <row r="9" spans="1:10" ht="28.5" customHeight="1">
      <c r="A9" s="45" t="s">
        <v>379</v>
      </c>
      <c r="B9" s="123" t="s">
        <v>380</v>
      </c>
      <c r="C9" s="217">
        <f t="shared" ref="C9:D14" si="0">C10</f>
        <v>-84049.1</v>
      </c>
      <c r="D9" s="217">
        <f t="shared" si="0"/>
        <v>-80729.899999999994</v>
      </c>
      <c r="H9" s="63"/>
      <c r="I9" s="63"/>
    </row>
    <row r="10" spans="1:10" ht="24.75" customHeight="1">
      <c r="A10" s="66" t="s">
        <v>381</v>
      </c>
      <c r="B10" s="123" t="s">
        <v>382</v>
      </c>
      <c r="C10" s="217">
        <f t="shared" si="0"/>
        <v>-84049.1</v>
      </c>
      <c r="D10" s="217">
        <f t="shared" si="0"/>
        <v>-80729.899999999994</v>
      </c>
      <c r="H10" s="63"/>
      <c r="I10" s="63"/>
    </row>
    <row r="11" spans="1:10" ht="26.25" customHeight="1">
      <c r="A11" s="66" t="s">
        <v>383</v>
      </c>
      <c r="B11" s="123" t="s">
        <v>384</v>
      </c>
      <c r="C11" s="217">
        <v>-84049.1</v>
      </c>
      <c r="D11" s="217">
        <v>-80729.899999999994</v>
      </c>
      <c r="H11" s="63"/>
      <c r="I11" s="63"/>
    </row>
    <row r="12" spans="1:10" ht="15.75" customHeight="1">
      <c r="A12" s="121" t="s">
        <v>385</v>
      </c>
      <c r="B12" s="122" t="s">
        <v>386</v>
      </c>
      <c r="C12" s="216">
        <f t="shared" si="0"/>
        <v>84608.9</v>
      </c>
      <c r="D12" s="216">
        <f t="shared" si="0"/>
        <v>81213.600000000006</v>
      </c>
      <c r="H12" s="63"/>
      <c r="I12" s="63"/>
    </row>
    <row r="13" spans="1:10" ht="27" customHeight="1">
      <c r="A13" s="66" t="s">
        <v>387</v>
      </c>
      <c r="B13" s="123" t="s">
        <v>388</v>
      </c>
      <c r="C13" s="217">
        <f t="shared" si="0"/>
        <v>84608.9</v>
      </c>
      <c r="D13" s="217">
        <f t="shared" si="0"/>
        <v>81213.600000000006</v>
      </c>
      <c r="H13" s="63"/>
      <c r="I13" s="63"/>
    </row>
    <row r="14" spans="1:10" ht="27" customHeight="1">
      <c r="A14" s="45" t="s">
        <v>389</v>
      </c>
      <c r="B14" s="123" t="s">
        <v>390</v>
      </c>
      <c r="C14" s="217">
        <f t="shared" si="0"/>
        <v>84608.9</v>
      </c>
      <c r="D14" s="217">
        <f t="shared" si="0"/>
        <v>81213.600000000006</v>
      </c>
      <c r="H14" s="63"/>
      <c r="I14" s="63"/>
    </row>
    <row r="15" spans="1:10" ht="31.5" customHeight="1">
      <c r="A15" s="45" t="s">
        <v>391</v>
      </c>
      <c r="B15" s="123" t="s">
        <v>392</v>
      </c>
      <c r="C15" s="217">
        <v>84608.9</v>
      </c>
      <c r="D15" s="217">
        <v>81213.600000000006</v>
      </c>
      <c r="H15" s="63"/>
    </row>
    <row r="16" spans="1:10">
      <c r="A16" s="63"/>
      <c r="B16" s="63"/>
      <c r="C16" s="63"/>
      <c r="D16" s="63"/>
    </row>
    <row r="17" spans="1:7">
      <c r="A17" s="63"/>
      <c r="B17" s="63"/>
      <c r="C17" s="63"/>
      <c r="D17" s="63"/>
      <c r="E17" s="124"/>
      <c r="F17" s="124"/>
      <c r="G17" s="124"/>
    </row>
    <row r="18" spans="1:7">
      <c r="A18" s="63"/>
      <c r="B18" s="63"/>
      <c r="C18" s="63"/>
      <c r="D18" s="63"/>
      <c r="E18" s="124"/>
      <c r="F18" s="124"/>
      <c r="G18" s="124"/>
    </row>
    <row r="19" spans="1:7">
      <c r="A19" s="63"/>
      <c r="B19" s="63"/>
      <c r="C19" s="63"/>
      <c r="D19" s="63"/>
      <c r="E19" s="124"/>
      <c r="F19" s="124"/>
      <c r="G19" s="124"/>
    </row>
    <row r="20" spans="1:7">
      <c r="A20" s="63"/>
      <c r="B20" s="63"/>
      <c r="C20" s="63"/>
      <c r="D20" s="63"/>
      <c r="E20" s="124"/>
      <c r="F20" s="124"/>
      <c r="G20" s="124"/>
    </row>
    <row r="21" spans="1:7">
      <c r="A21" s="63"/>
      <c r="B21" s="63"/>
      <c r="C21" s="63"/>
      <c r="D21" s="63"/>
      <c r="E21" s="63"/>
      <c r="F21" s="63"/>
      <c r="G21" s="63"/>
    </row>
    <row r="22" spans="1:7">
      <c r="A22" s="63"/>
      <c r="B22" s="63"/>
      <c r="C22" s="63"/>
      <c r="D22" s="63"/>
      <c r="E22" s="63"/>
      <c r="F22" s="63"/>
      <c r="G22" s="63"/>
    </row>
    <row r="23" spans="1:7">
      <c r="A23" s="63"/>
      <c r="B23" s="63"/>
      <c r="C23" s="63"/>
      <c r="D23" s="63"/>
      <c r="E23" s="63"/>
      <c r="F23" s="63"/>
      <c r="G23" s="63"/>
    </row>
    <row r="24" spans="1:7">
      <c r="A24" s="63"/>
      <c r="B24" s="63"/>
      <c r="C24" s="63"/>
      <c r="D24" s="63"/>
      <c r="E24" s="63"/>
      <c r="F24" s="63"/>
      <c r="G24" s="63"/>
    </row>
    <row r="25" spans="1:7">
      <c r="A25" s="63"/>
      <c r="B25" s="63"/>
      <c r="C25" s="63"/>
      <c r="D25" s="63"/>
      <c r="E25" s="63"/>
      <c r="F25" s="63"/>
      <c r="G25" s="63"/>
    </row>
    <row r="26" spans="1:7">
      <c r="A26" s="63"/>
      <c r="B26" s="63"/>
      <c r="C26" s="63"/>
      <c r="D26" s="63"/>
      <c r="E26" s="63"/>
      <c r="F26" s="63"/>
      <c r="G26" s="63"/>
    </row>
    <row r="27" spans="1:7">
      <c r="A27" s="63"/>
      <c r="B27" s="63"/>
      <c r="C27" s="63"/>
      <c r="D27" s="63"/>
      <c r="E27" s="63"/>
      <c r="F27" s="63"/>
      <c r="G27" s="63"/>
    </row>
    <row r="28" spans="1:7">
      <c r="A28" s="63"/>
      <c r="B28" s="63"/>
      <c r="C28" s="63"/>
      <c r="D28" s="63"/>
      <c r="E28" s="63"/>
      <c r="F28" s="63"/>
      <c r="G28" s="63"/>
    </row>
    <row r="29" spans="1:7">
      <c r="A29" s="63"/>
      <c r="B29" s="63"/>
      <c r="C29" s="63"/>
      <c r="D29" s="63"/>
      <c r="E29" s="63"/>
      <c r="F29" s="63"/>
      <c r="G29" s="63"/>
    </row>
    <row r="30" spans="1:7">
      <c r="A30" s="63"/>
      <c r="B30" s="63"/>
      <c r="C30" s="63"/>
      <c r="D30" s="63"/>
      <c r="E30" s="63"/>
      <c r="F30" s="63"/>
      <c r="G30" s="63"/>
    </row>
  </sheetData>
  <mergeCells count="2">
    <mergeCell ref="B1:F1"/>
    <mergeCell ref="A3:G3"/>
  </mergeCells>
  <pageMargins left="0.43307086614173207" right="0.23622047244094502" top="0.55118110236220497" bottom="0.35433070866141708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 прл.1 (3)</vt:lpstr>
      <vt:lpstr>прилож.2 (расходы)</vt:lpstr>
      <vt:lpstr>прил.4 (источники)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User</cp:lastModifiedBy>
  <cp:revision>1</cp:revision>
  <cp:lastPrinted>2025-10-23T11:27:34Z</cp:lastPrinted>
  <dcterms:created xsi:type="dcterms:W3CDTF">2008-05-23T07:59:00Z</dcterms:created>
  <dcterms:modified xsi:type="dcterms:W3CDTF">2025-11-10T06:57:10Z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81F6FE9392D4434C97AF2FE145582800_13</vt:lpwstr>
  </property>
  <property fmtid="{D5CDD505-2E9C-101B-9397-08002B2CF9AE}" pid="3" name="KSOProductBuildVer">
    <vt:lpwstr>1049-12.2.0.20326</vt:lpwstr>
  </property>
</Properties>
</file>