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710" windowHeight="11025"/>
  </bookViews>
  <sheets>
    <sheet name="Табл.1 РПр" sheetId="2" r:id="rId1"/>
  </sheets>
  <definedNames>
    <definedName name="_xlnm.Print_Area" localSheetId="0">'Табл.1 РПр'!$A$1:$M$58</definedName>
  </definedNames>
  <calcPr calcId="124519"/>
</workbook>
</file>

<file path=xl/calcChain.xml><?xml version="1.0" encoding="utf-8"?>
<calcChain xmlns="http://schemas.openxmlformats.org/spreadsheetml/2006/main">
  <c r="F50" i="2"/>
  <c r="G56"/>
  <c r="F56"/>
  <c r="E56"/>
  <c r="D56"/>
  <c r="D8" s="1"/>
  <c r="C56"/>
  <c r="M58"/>
  <c r="L58"/>
  <c r="K58"/>
  <c r="J58"/>
  <c r="I58"/>
  <c r="E50"/>
  <c r="D50"/>
  <c r="G48"/>
  <c r="F48"/>
  <c r="E48"/>
  <c r="D48"/>
  <c r="M57"/>
  <c r="L57"/>
  <c r="K57"/>
  <c r="J57"/>
  <c r="I57"/>
  <c r="M16" l="1"/>
  <c r="L16"/>
  <c r="K16"/>
  <c r="J16"/>
  <c r="I16"/>
  <c r="M49" l="1"/>
  <c r="L49"/>
  <c r="K49"/>
  <c r="J49"/>
  <c r="I49"/>
  <c r="M55"/>
  <c r="L55"/>
  <c r="K55"/>
  <c r="J55"/>
  <c r="I55"/>
  <c r="F44" l="1"/>
  <c r="F38"/>
  <c r="F32"/>
  <c r="F27"/>
  <c r="F22"/>
  <c r="F20"/>
  <c r="F10"/>
  <c r="C10"/>
  <c r="C20"/>
  <c r="C22"/>
  <c r="I12"/>
  <c r="M30"/>
  <c r="M15"/>
  <c r="F8" l="1"/>
  <c r="I39"/>
  <c r="I40"/>
  <c r="M26"/>
  <c r="L30"/>
  <c r="L26"/>
  <c r="K39"/>
  <c r="K40"/>
  <c r="K31"/>
  <c r="K33"/>
  <c r="K34"/>
  <c r="K35"/>
  <c r="K36"/>
  <c r="K37"/>
  <c r="J39"/>
  <c r="J40"/>
  <c r="L29"/>
  <c r="G10" l="1"/>
  <c r="D22"/>
  <c r="C50" l="1"/>
  <c r="C48" s="1"/>
  <c r="M36" l="1"/>
  <c r="M28"/>
  <c r="M29"/>
  <c r="K28"/>
  <c r="K26"/>
  <c r="K15"/>
  <c r="K17"/>
  <c r="J30"/>
  <c r="J28"/>
  <c r="C47"/>
  <c r="C38"/>
  <c r="C37" s="1"/>
  <c r="C32"/>
  <c r="C31" s="1"/>
  <c r="C27"/>
  <c r="C54"/>
  <c r="C43"/>
  <c r="C8" l="1"/>
  <c r="M33"/>
  <c r="M23"/>
  <c r="M24"/>
  <c r="G27"/>
  <c r="M27" s="1"/>
  <c r="E27"/>
  <c r="G22"/>
  <c r="E22"/>
  <c r="J26"/>
  <c r="I26"/>
  <c r="D32"/>
  <c r="M52" l="1"/>
  <c r="M53"/>
  <c r="J53"/>
  <c r="M11" l="1"/>
  <c r="M12"/>
  <c r="L36"/>
  <c r="K29"/>
  <c r="K23"/>
  <c r="K24"/>
  <c r="J36"/>
  <c r="I36"/>
  <c r="I30"/>
  <c r="M54" l="1"/>
  <c r="M21"/>
  <c r="M19"/>
  <c r="K12"/>
  <c r="D10"/>
  <c r="M25" l="1"/>
  <c r="K53"/>
  <c r="K54"/>
  <c r="M18" l="1"/>
  <c r="L28"/>
  <c r="L23"/>
  <c r="L24"/>
  <c r="L14"/>
  <c r="L15"/>
  <c r="L17"/>
  <c r="J29"/>
  <c r="J31"/>
  <c r="L46" l="1"/>
  <c r="M14"/>
  <c r="J15"/>
  <c r="J17"/>
  <c r="L12" l="1"/>
  <c r="J12"/>
  <c r="I13"/>
  <c r="I14"/>
  <c r="I15"/>
  <c r="I17"/>
  <c r="M51"/>
  <c r="M46"/>
  <c r="M41"/>
  <c r="L41"/>
  <c r="K41"/>
  <c r="J41"/>
  <c r="L33"/>
  <c r="J33"/>
  <c r="J24"/>
  <c r="M13"/>
  <c r="L13"/>
  <c r="K13"/>
  <c r="J13"/>
  <c r="M34"/>
  <c r="L34"/>
  <c r="J34"/>
  <c r="D27"/>
  <c r="I28"/>
  <c r="I21"/>
  <c r="K27" l="1"/>
  <c r="J27"/>
  <c r="I27"/>
  <c r="K52"/>
  <c r="J52"/>
  <c r="L21"/>
  <c r="K21"/>
  <c r="J21"/>
  <c r="I29"/>
  <c r="M56" l="1"/>
  <c r="L54"/>
  <c r="J54"/>
  <c r="I54"/>
  <c r="L53"/>
  <c r="I53"/>
  <c r="L52"/>
  <c r="I52"/>
  <c r="L51"/>
  <c r="K51"/>
  <c r="J51"/>
  <c r="I51"/>
  <c r="G50"/>
  <c r="M47"/>
  <c r="L47"/>
  <c r="K47"/>
  <c r="J47"/>
  <c r="I47"/>
  <c r="I46"/>
  <c r="M45"/>
  <c r="L45"/>
  <c r="I45"/>
  <c r="G44"/>
  <c r="E44"/>
  <c r="M43"/>
  <c r="L43"/>
  <c r="K43"/>
  <c r="J43"/>
  <c r="I43"/>
  <c r="M42"/>
  <c r="L42"/>
  <c r="K42"/>
  <c r="J42"/>
  <c r="I42"/>
  <c r="I41"/>
  <c r="M40"/>
  <c r="L40"/>
  <c r="M39"/>
  <c r="L39"/>
  <c r="G38"/>
  <c r="E38"/>
  <c r="D38"/>
  <c r="M37"/>
  <c r="J37"/>
  <c r="M35"/>
  <c r="L35"/>
  <c r="J35"/>
  <c r="I35"/>
  <c r="I34"/>
  <c r="I33"/>
  <c r="G32"/>
  <c r="E32"/>
  <c r="M31"/>
  <c r="L31"/>
  <c r="I31"/>
  <c r="L25"/>
  <c r="K25"/>
  <c r="J25"/>
  <c r="I25"/>
  <c r="I24"/>
  <c r="I23"/>
  <c r="G20"/>
  <c r="E20"/>
  <c r="D20"/>
  <c r="L19"/>
  <c r="K19"/>
  <c r="J19"/>
  <c r="I19"/>
  <c r="L18"/>
  <c r="K18"/>
  <c r="J18"/>
  <c r="I18"/>
  <c r="K14"/>
  <c r="J14"/>
  <c r="L11"/>
  <c r="K11"/>
  <c r="J11"/>
  <c r="I11"/>
  <c r="E10"/>
  <c r="E8" l="1"/>
  <c r="G8"/>
  <c r="H58" s="1"/>
  <c r="M20"/>
  <c r="L48"/>
  <c r="J48"/>
  <c r="K48"/>
  <c r="M48"/>
  <c r="I48"/>
  <c r="K38"/>
  <c r="K32"/>
  <c r="K56"/>
  <c r="M38"/>
  <c r="L38"/>
  <c r="J38"/>
  <c r="K20"/>
  <c r="J20"/>
  <c r="L20"/>
  <c r="J56"/>
  <c r="I56" s="1"/>
  <c r="L50"/>
  <c r="I50"/>
  <c r="M22"/>
  <c r="I20"/>
  <c r="J10"/>
  <c r="M10"/>
  <c r="L10" s="1"/>
  <c r="I10"/>
  <c r="K22"/>
  <c r="L56"/>
  <c r="M50"/>
  <c r="M32"/>
  <c r="L22"/>
  <c r="J22"/>
  <c r="L32"/>
  <c r="K50"/>
  <c r="J50" s="1"/>
  <c r="I22"/>
  <c r="M44"/>
  <c r="K10"/>
  <c r="I32"/>
  <c r="L44"/>
  <c r="I44"/>
  <c r="J32"/>
  <c r="H57" l="1"/>
  <c r="H56" s="1"/>
  <c r="H55"/>
  <c r="H16"/>
  <c r="H49"/>
  <c r="H11"/>
  <c r="H26"/>
  <c r="H37"/>
  <c r="H12"/>
  <c r="H14"/>
  <c r="H21"/>
  <c r="H20" s="1"/>
  <c r="H13"/>
  <c r="H23"/>
  <c r="H31"/>
  <c r="H28"/>
  <c r="H36"/>
  <c r="H45"/>
  <c r="J8"/>
  <c r="H40"/>
  <c r="H19"/>
  <c r="H30"/>
  <c r="H47"/>
  <c r="H51"/>
  <c r="H17"/>
  <c r="H35"/>
  <c r="H34"/>
  <c r="H43"/>
  <c r="H54"/>
  <c r="H29"/>
  <c r="H25"/>
  <c r="H52"/>
  <c r="H39"/>
  <c r="H53"/>
  <c r="H41"/>
  <c r="H15"/>
  <c r="H42"/>
  <c r="H18"/>
  <c r="H33"/>
  <c r="H24"/>
  <c r="H46"/>
  <c r="I8"/>
  <c r="K8"/>
  <c r="I38"/>
  <c r="H32" l="1"/>
  <c r="H38"/>
  <c r="H27"/>
  <c r="H50"/>
  <c r="H48" s="1"/>
  <c r="H10"/>
  <c r="H44"/>
  <c r="H22"/>
  <c r="H8" l="1"/>
  <c r="L27"/>
  <c r="M8" l="1"/>
  <c r="L8"/>
  <c r="D44" l="1"/>
</calcChain>
</file>

<file path=xl/sharedStrings.xml><?xml version="1.0" encoding="utf-8"?>
<sst xmlns="http://schemas.openxmlformats.org/spreadsheetml/2006/main" count="112" uniqueCount="102">
  <si>
    <t>Всего</t>
  </si>
  <si>
    <t>в том числе:</t>
  </si>
  <si>
    <t>Резервные фонды</t>
  </si>
  <si>
    <t>Другие общегосударственные вопросы</t>
  </si>
  <si>
    <t>Органы внутренних дел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</si>
  <si>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</si>
  <si>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</si>
  <si>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</si>
  <si>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</si>
  <si>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Культура</t>
  </si>
  <si>
    <t>Пенсионное обеспечение</t>
  </si>
  <si>
    <t>Социальное обеспечение населения</t>
  </si>
  <si>
    <t>Физическая культура</t>
  </si>
  <si>
    <t>сумма</t>
  </si>
  <si>
    <t>Общегосударственные вопросы</t>
  </si>
  <si>
    <t>Национальная оборона</t>
  </si>
  <si>
    <t>Национальная безопастность и правоохранительная деятельность</t>
  </si>
  <si>
    <t>Национальная экономика</t>
  </si>
  <si>
    <t>Транспорт</t>
  </si>
  <si>
    <t>Другие вопросы в области национальной экономики</t>
  </si>
  <si>
    <t>Жилищно-коммунальное хозяйство</t>
  </si>
  <si>
    <t>Образование</t>
  </si>
  <si>
    <t>Дошкольное образование</t>
  </si>
  <si>
    <t>Другие вопросы в области образования</t>
  </si>
  <si>
    <t>Культура, кинематография</t>
  </si>
  <si>
    <t>Социальная политика</t>
  </si>
  <si>
    <t>Охрана семьи и детства</t>
  </si>
  <si>
    <t>Физическая культура и спорт</t>
  </si>
  <si>
    <t>Доля в сумме расходов, %</t>
  </si>
  <si>
    <t>-</t>
  </si>
  <si>
    <t>Раздел, подраздел</t>
  </si>
  <si>
    <t>0102</t>
  </si>
  <si>
    <t>0103</t>
  </si>
  <si>
    <t>0104</t>
  </si>
  <si>
    <t>0106</t>
  </si>
  <si>
    <t>0107</t>
  </si>
  <si>
    <t>0113</t>
  </si>
  <si>
    <t>0111</t>
  </si>
  <si>
    <t>0408</t>
  </si>
  <si>
    <t>0501</t>
  </si>
  <si>
    <t>0502</t>
  </si>
  <si>
    <t>0503</t>
  </si>
  <si>
    <t>0707</t>
  </si>
  <si>
    <t>0801</t>
  </si>
  <si>
    <t>0804</t>
  </si>
  <si>
    <t>1003</t>
  </si>
  <si>
    <t>1101</t>
  </si>
  <si>
    <t>01 00</t>
  </si>
  <si>
    <t>02 00</t>
  </si>
  <si>
    <t>03 00</t>
  </si>
  <si>
    <t>04 00</t>
  </si>
  <si>
    <t xml:space="preserve"> 05 00</t>
  </si>
  <si>
    <t>07 00</t>
  </si>
  <si>
    <t>08 00</t>
  </si>
  <si>
    <t>10 00</t>
  </si>
  <si>
    <t>11 00</t>
  </si>
  <si>
    <t>0309</t>
  </si>
  <si>
    <t>0310</t>
  </si>
  <si>
    <t>1001</t>
  </si>
  <si>
    <t>Мобилизация и вневойсковая подготовка</t>
  </si>
  <si>
    <t>0505</t>
  </si>
  <si>
    <t>АНАЛИЗ КАССОВОГО ИСПОЛНЕНИЯ РАСХОДОВ МЕСТНОГО БЮДЖЕТА</t>
  </si>
  <si>
    <t>0203</t>
  </si>
  <si>
    <t>1004</t>
  </si>
  <si>
    <t>0409</t>
  </si>
  <si>
    <t>Таблица 1 (тыс.рублей)</t>
  </si>
  <si>
    <t>Функционирование высшего должностного лица муниципального образования (Главы МО)</t>
  </si>
  <si>
    <t>Функционирование местной администрации</t>
  </si>
  <si>
    <t>Дорожное хозяйство (дорожные фонды)</t>
  </si>
  <si>
    <t>Обеспечение проведения выборов и референдумов</t>
  </si>
  <si>
    <t>0302</t>
  </si>
  <si>
    <t>0701</t>
  </si>
  <si>
    <t>0709</t>
  </si>
  <si>
    <t xml:space="preserve">Другие вопросы в области культуры, кинематографии
</t>
  </si>
  <si>
    <t>Функционирование  представительных органов муниципальных образований</t>
  </si>
  <si>
    <t>Обеспечение деятельности финансовых органов и органов финансового (финансово-бюджетного) надзора</t>
  </si>
  <si>
    <t>темп прироста,        %</t>
  </si>
  <si>
    <t>0412</t>
  </si>
  <si>
    <t xml:space="preserve">Молодежная политика </t>
  </si>
  <si>
    <t>Другие вопросы в области национальной безопасности и правоохранительной деятельности</t>
  </si>
  <si>
    <t>0314</t>
  </si>
  <si>
    <t>0705</t>
  </si>
  <si>
    <t>Профессиональная подготовка, переподготовка и повышение квалификации</t>
  </si>
  <si>
    <t>Защита населения и территории от чрезвычайных ситуаций природного и техногенного характера,  пожарная безопасность</t>
  </si>
  <si>
    <t>Гражданская оборона</t>
  </si>
  <si>
    <t xml:space="preserve"> РАСХОДЫ  БЮДЖЕТА В РАЗРЕЗЕ РАЗДЕЛОВ, ПОДРАЗДЕЛОВ  за 2025 год</t>
  </si>
  <si>
    <t>на 2025год, %</t>
  </si>
  <si>
    <t>Другие вопросы в области соцзащиты</t>
  </si>
  <si>
    <t>1006</t>
  </si>
  <si>
    <t xml:space="preserve">Культура </t>
  </si>
  <si>
    <t>Массовый Спорт</t>
  </si>
  <si>
    <t>1102</t>
  </si>
  <si>
    <t>Бюджетные назначения на 2025 год (Реш.от 27.12.2024 № 2)</t>
  </si>
  <si>
    <t>КУЛЬТУРА, КИНЕМАТОГРАФИЯ</t>
  </si>
  <si>
    <t>Уточненные бюджетные назначения на 2025 год            (Реш. от 30.09.2025 №1)</t>
  </si>
  <si>
    <t>Уточненный план  на 9 мес 2025  (ф.0503117)</t>
  </si>
  <si>
    <t>Кассовое исполнение за  9 мес 2025 год (ф.0503117)</t>
  </si>
  <si>
    <t xml:space="preserve">Отклонение  показателей  исполнения бюджета за 9 мес 2025 года относительно уточненных бюджетных назначений на 9 мес  2025 год, тыс.руб.  </t>
  </si>
  <si>
    <t>Исполнение бюджета          за  9 мес 2025 год относительно уточненных бюджетных назначений</t>
  </si>
  <si>
    <t>на 9 мес      2025 года, %</t>
  </si>
  <si>
    <t>Кассовое исполнение за 9 мес 2024 год</t>
  </si>
  <si>
    <t>Отклонение показателей исполнения бюджета за 9 мес 2025 года относительно 9 мес 2024 года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</si>
</sst>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0.0%"/>
    <numFmt numFmtId="167" formatCode="#,##0.0"/>
    <numFmt numFmtId="168" formatCode="#,##0.0_ ;\-#,##0.0\ "/>
    <numFmt numFmtId="169" formatCode="#,##0.0_р_.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Border="1"/>
    <xf numFmtId="0" fontId="0" fillId="0" borderId="0" xfId="0" applyFill="1" applyBorder="1"/>
    <xf numFmtId="166" fontId="3" fillId="0" borderId="4" xfId="1" applyNumberFormat="1" applyFont="1" applyBorder="1" applyAlignment="1">
      <alignment horizontal="center" vertical="center" wrapText="1"/>
    </xf>
    <xf numFmtId="169" fontId="3" fillId="0" borderId="4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8" fillId="4" borderId="5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165" fontId="8" fillId="4" borderId="13" xfId="2" applyNumberFormat="1" applyFont="1" applyFill="1" applyBorder="1" applyAlignment="1" applyProtection="1">
      <alignment horizontal="center" vertical="center"/>
      <protection locked="0"/>
    </xf>
    <xf numFmtId="165" fontId="8" fillId="4" borderId="12" xfId="2" applyNumberFormat="1" applyFont="1" applyFill="1" applyBorder="1" applyAlignment="1" applyProtection="1">
      <alignment horizontal="center" vertical="center"/>
      <protection locked="0"/>
    </xf>
    <xf numFmtId="167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168" fontId="8" fillId="4" borderId="13" xfId="0" applyNumberFormat="1" applyFont="1" applyFill="1" applyBorder="1" applyAlignment="1">
      <alignment horizontal="center" vertical="center"/>
    </xf>
    <xf numFmtId="166" fontId="8" fillId="4" borderId="14" xfId="0" applyNumberFormat="1" applyFont="1" applyFill="1" applyBorder="1" applyAlignment="1">
      <alignment horizontal="center" vertical="center"/>
    </xf>
    <xf numFmtId="165" fontId="5" fillId="4" borderId="1" xfId="2" applyNumberFormat="1" applyFont="1" applyFill="1" applyBorder="1" applyAlignment="1" applyProtection="1">
      <alignment horizontal="center" vertical="center"/>
      <protection locked="0"/>
    </xf>
    <xf numFmtId="165" fontId="5" fillId="4" borderId="15" xfId="2" applyNumberFormat="1" applyFont="1" applyFill="1" applyBorder="1" applyAlignment="1" applyProtection="1">
      <alignment horizontal="center" vertical="center"/>
      <protection locked="0"/>
    </xf>
    <xf numFmtId="165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16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4" borderId="1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horizontal="center" vertical="center"/>
    </xf>
    <xf numFmtId="165" fontId="8" fillId="5" borderId="1" xfId="2" applyNumberFormat="1" applyFont="1" applyFill="1" applyBorder="1" applyAlignment="1">
      <alignment horizontal="center" vertical="center"/>
    </xf>
    <xf numFmtId="165" fontId="8" fillId="5" borderId="15" xfId="2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5" borderId="1" xfId="0" applyNumberFormat="1" applyFont="1" applyFill="1" applyBorder="1" applyAlignment="1">
      <alignment horizontal="center" vertical="center"/>
    </xf>
    <xf numFmtId="166" fontId="8" fillId="5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center" vertical="center"/>
      <protection locked="0"/>
    </xf>
    <xf numFmtId="165" fontId="5" fillId="0" borderId="15" xfId="2" applyNumberFormat="1" applyFont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165" fontId="5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wrapText="1"/>
    </xf>
    <xf numFmtId="165" fontId="5" fillId="0" borderId="6" xfId="2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165" fontId="8" fillId="5" borderId="22" xfId="2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165" fontId="5" fillId="6" borderId="1" xfId="2" applyNumberFormat="1" applyFont="1" applyFill="1" applyBorder="1" applyAlignment="1" applyProtection="1">
      <alignment horizontal="center" vertical="center"/>
      <protection locked="0"/>
    </xf>
    <xf numFmtId="165" fontId="5" fillId="6" borderId="6" xfId="2" applyNumberFormat="1" applyFont="1" applyFill="1" applyBorder="1" applyAlignment="1" applyProtection="1">
      <alignment horizontal="center" vertical="center"/>
      <protection locked="0"/>
    </xf>
    <xf numFmtId="49" fontId="9" fillId="5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5" xfId="2" applyNumberFormat="1" applyFont="1" applyFill="1" applyBorder="1" applyAlignment="1" applyProtection="1">
      <alignment horizontal="center" vertical="center"/>
      <protection locked="0"/>
    </xf>
    <xf numFmtId="168" fontId="5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Border="1" applyAlignment="1" applyProtection="1">
      <alignment horizontal="center" vertical="center" wrapText="1"/>
      <protection locked="0"/>
    </xf>
    <xf numFmtId="165" fontId="5" fillId="0" borderId="1" xfId="2" applyNumberFormat="1" applyFont="1" applyBorder="1" applyAlignment="1">
      <alignment horizontal="center" vertical="center"/>
    </xf>
    <xf numFmtId="165" fontId="5" fillId="0" borderId="15" xfId="2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67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68" fontId="5" fillId="3" borderId="1" xfId="0" applyNumberFormat="1" applyFont="1" applyFill="1" applyBorder="1" applyAlignment="1">
      <alignment horizontal="center" vertical="center"/>
    </xf>
    <xf numFmtId="166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 wrapText="1"/>
    </xf>
    <xf numFmtId="167" fontId="5" fillId="0" borderId="4" xfId="0" applyNumberFormat="1" applyFont="1" applyBorder="1" applyAlignment="1" applyProtection="1">
      <alignment horizontal="center" vertical="center" wrapText="1"/>
      <protection locked="0"/>
    </xf>
    <xf numFmtId="166" fontId="5" fillId="0" borderId="4" xfId="0" applyNumberFormat="1" applyFont="1" applyBorder="1" applyAlignment="1" applyProtection="1">
      <alignment horizontal="center" vertical="center" wrapText="1"/>
      <protection locked="0"/>
    </xf>
    <xf numFmtId="168" fontId="5" fillId="0" borderId="4" xfId="0" applyNumberFormat="1" applyFont="1" applyBorder="1" applyAlignment="1">
      <alignment horizontal="center" vertical="center"/>
    </xf>
    <xf numFmtId="166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5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2" xfId="0" applyNumberFormat="1" applyFont="1" applyFill="1" applyBorder="1" applyAlignment="1">
      <alignment horizontal="center" vertical="center"/>
    </xf>
    <xf numFmtId="166" fontId="8" fillId="7" borderId="2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5" fontId="9" fillId="4" borderId="13" xfId="2" applyNumberFormat="1" applyFont="1" applyFill="1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>
      <alignment horizontal="center" vertical="center" wrapText="1"/>
    </xf>
    <xf numFmtId="167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2" applyNumberFormat="1" applyFont="1" applyBorder="1" applyAlignment="1">
      <alignment horizontal="center" vertical="center"/>
    </xf>
    <xf numFmtId="9" fontId="9" fillId="4" borderId="13" xfId="1" applyNumberFormat="1" applyFont="1" applyFill="1" applyBorder="1" applyAlignment="1" applyProtection="1">
      <alignment horizontal="center" vertical="center"/>
      <protection locked="0"/>
    </xf>
    <xf numFmtId="165" fontId="3" fillId="4" borderId="1" xfId="2" applyNumberFormat="1" applyFont="1" applyFill="1" applyBorder="1" applyAlignment="1" applyProtection="1">
      <alignment horizontal="center" vertical="center"/>
      <protection locked="0"/>
    </xf>
    <xf numFmtId="165" fontId="3" fillId="0" borderId="1" xfId="2" applyNumberFormat="1" applyFont="1" applyFill="1" applyBorder="1" applyAlignment="1">
      <alignment horizontal="center" vertical="center"/>
    </xf>
    <xf numFmtId="165" fontId="9" fillId="7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165" fontId="3" fillId="0" borderId="15" xfId="2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165" fontId="3" fillId="0" borderId="6" xfId="2" applyNumberFormat="1" applyFont="1" applyBorder="1" applyAlignment="1" applyProtection="1">
      <alignment horizontal="center" vertical="center"/>
      <protection locked="0"/>
    </xf>
    <xf numFmtId="165" fontId="3" fillId="0" borderId="15" xfId="2" applyNumberFormat="1" applyFont="1" applyBorder="1" applyAlignment="1">
      <alignment horizontal="center" vertical="center"/>
    </xf>
    <xf numFmtId="165" fontId="3" fillId="0" borderId="16" xfId="2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59"/>
  <sheetViews>
    <sheetView tabSelected="1" zoomScale="89" zoomScaleNormal="89" zoomScaleSheetLayoutView="90" workbookViewId="0">
      <selection activeCell="G51" sqref="G51:G57"/>
    </sheetView>
  </sheetViews>
  <sheetFormatPr defaultRowHeight="15"/>
  <cols>
    <col min="1" max="1" width="41.7109375" customWidth="1"/>
    <col min="2" max="2" width="10.140625" customWidth="1"/>
    <col min="3" max="4" width="11.5703125" customWidth="1"/>
    <col min="5" max="5" width="13" customWidth="1"/>
    <col min="6" max="7" width="12.140625" customWidth="1"/>
    <col min="8" max="8" width="10" customWidth="1"/>
    <col min="9" max="9" width="21" customWidth="1"/>
    <col min="10" max="10" width="9.140625" customWidth="1"/>
    <col min="11" max="11" width="13" customWidth="1"/>
    <col min="12" max="12" width="15.5703125" style="4" customWidth="1"/>
    <col min="13" max="13" width="14.140625" customWidth="1"/>
    <col min="14" max="14" width="12.5703125" style="6" customWidth="1"/>
    <col min="15" max="76" width="9.140625" style="6" customWidth="1"/>
    <col min="77" max="80" width="9.140625" style="3" customWidth="1"/>
  </cols>
  <sheetData>
    <row r="1" spans="1:80" ht="6.6" customHeight="1">
      <c r="C1" s="12"/>
      <c r="K1" s="122"/>
      <c r="L1" s="122"/>
      <c r="M1" s="122"/>
    </row>
    <row r="2" spans="1:80" ht="15.75" customHeight="1">
      <c r="A2" s="133" t="s">
        <v>61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80" ht="3" hidden="1" customHeight="1">
      <c r="K3" s="11"/>
      <c r="L3" s="11"/>
      <c r="M3" s="11"/>
    </row>
    <row r="4" spans="1:80" ht="15" customHeight="1">
      <c r="A4" s="127" t="s">
        <v>85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80" ht="13.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8" t="s">
        <v>65</v>
      </c>
      <c r="M5" s="128"/>
    </row>
    <row r="6" spans="1:80" ht="54.75" customHeight="1">
      <c r="A6" s="129"/>
      <c r="B6" s="116" t="s">
        <v>30</v>
      </c>
      <c r="C6" s="135" t="s">
        <v>100</v>
      </c>
      <c r="D6" s="123" t="s">
        <v>92</v>
      </c>
      <c r="E6" s="136" t="s">
        <v>94</v>
      </c>
      <c r="F6" s="118" t="s">
        <v>95</v>
      </c>
      <c r="G6" s="131" t="s">
        <v>96</v>
      </c>
      <c r="H6" s="125" t="s">
        <v>28</v>
      </c>
      <c r="I6" s="120" t="s">
        <v>97</v>
      </c>
      <c r="J6" s="120" t="s">
        <v>98</v>
      </c>
      <c r="K6" s="120"/>
      <c r="L6" s="118" t="s">
        <v>101</v>
      </c>
      <c r="M6" s="119"/>
    </row>
    <row r="7" spans="1:80" ht="45.75" customHeight="1" thickBot="1">
      <c r="A7" s="130"/>
      <c r="B7" s="117"/>
      <c r="C7" s="137"/>
      <c r="D7" s="124"/>
      <c r="E7" s="138"/>
      <c r="F7" s="134"/>
      <c r="G7" s="132"/>
      <c r="H7" s="126"/>
      <c r="I7" s="121"/>
      <c r="J7" s="8" t="s">
        <v>86</v>
      </c>
      <c r="K7" s="9" t="s">
        <v>99</v>
      </c>
      <c r="L7" s="94" t="s">
        <v>13</v>
      </c>
      <c r="M7" s="95" t="s">
        <v>76</v>
      </c>
    </row>
    <row r="8" spans="1:80" ht="15.6" customHeight="1">
      <c r="A8" s="13" t="s">
        <v>0</v>
      </c>
      <c r="B8" s="14"/>
      <c r="C8" s="88">
        <f>C10+C20+C22+C27+C32+C38+C50+C56</f>
        <v>53502.1</v>
      </c>
      <c r="D8" s="16">
        <f>D10+D20+D22+D27+D32+D38+D50+D56+D48</f>
        <v>61765.399999999994</v>
      </c>
      <c r="E8" s="15">
        <f>E10+E20+E22+E27+E32+E38+E44+E50+E56+E48</f>
        <v>84608.9</v>
      </c>
      <c r="F8" s="15">
        <f>F10+F20+F22+F27+F32+F38+F44+F50+F56+F48</f>
        <v>57470.799999999996</v>
      </c>
      <c r="G8" s="88">
        <f>G10+G20+G22+G27+G32+G38+G44+G50+G56+G48</f>
        <v>50693.5</v>
      </c>
      <c r="H8" s="101">
        <f>H10+H20+H22+H27+H32+H38+H44+H50+H56</f>
        <v>0.98342588300275202</v>
      </c>
      <c r="I8" s="17">
        <f>G8-F8</f>
        <v>-6777.2999999999956</v>
      </c>
      <c r="J8" s="18">
        <f>G8/E8</f>
        <v>0.59915091674752896</v>
      </c>
      <c r="K8" s="18">
        <f>G8/F8</f>
        <v>0.88207402715813954</v>
      </c>
      <c r="L8" s="19">
        <f>G8-C8</f>
        <v>-2808.5999999999985</v>
      </c>
      <c r="M8" s="20">
        <f>G8/C8-100%</f>
        <v>-5.2495135704953566E-2</v>
      </c>
    </row>
    <row r="9" spans="1:80" ht="11.45" customHeight="1">
      <c r="A9" s="10" t="s">
        <v>1</v>
      </c>
      <c r="B9" s="10"/>
      <c r="C9" s="102"/>
      <c r="D9" s="22"/>
      <c r="E9" s="21"/>
      <c r="F9" s="21"/>
      <c r="G9" s="21"/>
      <c r="H9" s="23"/>
      <c r="I9" s="24"/>
      <c r="J9" s="25"/>
      <c r="K9" s="25"/>
      <c r="L9" s="26"/>
      <c r="M9" s="27"/>
    </row>
    <row r="10" spans="1:80" s="2" customFormat="1" ht="17.100000000000001" customHeight="1">
      <c r="A10" s="28" t="s">
        <v>14</v>
      </c>
      <c r="B10" s="29" t="s">
        <v>47</v>
      </c>
      <c r="C10" s="82">
        <f>SUM(C11:C18)</f>
        <v>12834.4</v>
      </c>
      <c r="D10" s="31">
        <f>SUM(D11:D18)</f>
        <v>23848.899999999994</v>
      </c>
      <c r="E10" s="30">
        <f>SUM(E11:E18)</f>
        <v>24397.499999999996</v>
      </c>
      <c r="F10" s="30">
        <f>SUM(F11:F18)</f>
        <v>17032.099999999999</v>
      </c>
      <c r="G10" s="82">
        <f>SUM(G11:G18)</f>
        <v>16001.699999999999</v>
      </c>
      <c r="H10" s="98">
        <f>SUM(H11:H19)</f>
        <v>0.31565585331452745</v>
      </c>
      <c r="I10" s="33">
        <f t="shared" ref="I10:I18" si="0">G10-F10</f>
        <v>-1030.3999999999996</v>
      </c>
      <c r="J10" s="34">
        <f>G10/E10</f>
        <v>0.65587457731324939</v>
      </c>
      <c r="K10" s="34">
        <f>G10/F10</f>
        <v>0.9395024688676088</v>
      </c>
      <c r="L10" s="35">
        <f>G10-C10</f>
        <v>3167.2999999999993</v>
      </c>
      <c r="M10" s="36">
        <f t="shared" ref="M10:M56" si="1">G10/C10-100%</f>
        <v>0.24678208564482951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3"/>
      <c r="BZ10" s="3"/>
      <c r="CA10" s="3"/>
      <c r="CB10" s="3"/>
    </row>
    <row r="11" spans="1:80" ht="27" customHeight="1">
      <c r="A11" s="92" t="s">
        <v>66</v>
      </c>
      <c r="B11" s="38" t="s">
        <v>31</v>
      </c>
      <c r="C11" s="39">
        <v>2216.1</v>
      </c>
      <c r="D11" s="40">
        <v>3148.6</v>
      </c>
      <c r="E11" s="39">
        <v>4645.8</v>
      </c>
      <c r="F11" s="39">
        <v>4009.2</v>
      </c>
      <c r="G11" s="39">
        <v>4009.1</v>
      </c>
      <c r="H11" s="41">
        <f>G11/$G$8</f>
        <v>7.9085089804412798E-2</v>
      </c>
      <c r="I11" s="42">
        <f t="shared" si="0"/>
        <v>-9.9999999999909051E-2</v>
      </c>
      <c r="J11" s="43">
        <f>G11/E11</f>
        <v>0.86295148305996805</v>
      </c>
      <c r="K11" s="43">
        <f t="shared" ref="K11:K18" si="2">G11/F11</f>
        <v>0.99997505736805348</v>
      </c>
      <c r="L11" s="44">
        <f>G11-C11</f>
        <v>1793</v>
      </c>
      <c r="M11" s="45">
        <f>G11/C11-100%</f>
        <v>0.80907901267993321</v>
      </c>
    </row>
    <row r="12" spans="1:80" ht="24.75" customHeight="1">
      <c r="A12" s="46" t="s">
        <v>74</v>
      </c>
      <c r="B12" s="38" t="s">
        <v>32</v>
      </c>
      <c r="C12" s="39">
        <v>158</v>
      </c>
      <c r="D12" s="40">
        <v>236.7</v>
      </c>
      <c r="E12" s="39">
        <v>236.7</v>
      </c>
      <c r="F12" s="39">
        <v>170.3</v>
      </c>
      <c r="G12" s="89">
        <v>143</v>
      </c>
      <c r="H12" s="41">
        <f t="shared" ref="H12:H54" si="3">G12/$G$8</f>
        <v>2.8208744710860366E-3</v>
      </c>
      <c r="I12" s="42">
        <f t="shared" si="0"/>
        <v>-27.300000000000011</v>
      </c>
      <c r="J12" s="43">
        <f>G12/E12</f>
        <v>0.60414026193493875</v>
      </c>
      <c r="K12" s="43">
        <f t="shared" si="2"/>
        <v>0.83969465648854957</v>
      </c>
      <c r="L12" s="44">
        <f>G12-C12</f>
        <v>-15</v>
      </c>
      <c r="M12" s="45">
        <f>G12/C12-100%</f>
        <v>-9.4936708860759444E-2</v>
      </c>
    </row>
    <row r="13" spans="1:80" ht="16.5" customHeight="1">
      <c r="A13" s="37" t="s">
        <v>67</v>
      </c>
      <c r="B13" s="38" t="s">
        <v>33</v>
      </c>
      <c r="C13" s="47">
        <v>9590.2999999999993</v>
      </c>
      <c r="D13" s="106">
        <v>18715.8</v>
      </c>
      <c r="E13" s="47">
        <v>17728.8</v>
      </c>
      <c r="F13" s="97">
        <v>11443.8</v>
      </c>
      <c r="G13" s="97">
        <v>10485.299999999999</v>
      </c>
      <c r="H13" s="41">
        <f t="shared" si="3"/>
        <v>0.20683716847327566</v>
      </c>
      <c r="I13" s="42">
        <f t="shared" si="0"/>
        <v>-958.5</v>
      </c>
      <c r="J13" s="43">
        <f t="shared" ref="J13" si="4">G13/E13</f>
        <v>0.59142750778394471</v>
      </c>
      <c r="K13" s="43">
        <f t="shared" ref="K13" si="5">G13/F13</f>
        <v>0.91624285639385517</v>
      </c>
      <c r="L13" s="44">
        <f t="shared" ref="L13:L17" si="6">G13-C13</f>
        <v>895</v>
      </c>
      <c r="M13" s="45">
        <f t="shared" ref="M13:M21" si="7">G13/C13-100%</f>
        <v>9.3323462248313449E-2</v>
      </c>
    </row>
    <row r="14" spans="1:80" ht="39" customHeight="1">
      <c r="A14" s="48" t="s">
        <v>75</v>
      </c>
      <c r="B14" s="38" t="s">
        <v>34</v>
      </c>
      <c r="C14" s="89">
        <v>420.7</v>
      </c>
      <c r="D14" s="40">
        <v>593.6</v>
      </c>
      <c r="E14" s="39">
        <v>631.1</v>
      </c>
      <c r="F14" s="89">
        <v>473.3</v>
      </c>
      <c r="G14" s="89">
        <v>473.3</v>
      </c>
      <c r="H14" s="41">
        <f t="shared" si="3"/>
        <v>9.3365027074477011E-3</v>
      </c>
      <c r="I14" s="42">
        <f t="shared" si="0"/>
        <v>0</v>
      </c>
      <c r="J14" s="43">
        <f t="shared" ref="J14:J18" si="8">G14/E14</f>
        <v>0.74996038662652509</v>
      </c>
      <c r="K14" s="43">
        <f t="shared" si="2"/>
        <v>1</v>
      </c>
      <c r="L14" s="44">
        <f t="shared" si="6"/>
        <v>52.600000000000023</v>
      </c>
      <c r="M14" s="45">
        <f t="shared" si="7"/>
        <v>0.12502971238412175</v>
      </c>
    </row>
    <row r="15" spans="1:80" ht="25.5" hidden="1" customHeight="1">
      <c r="A15" s="93" t="s">
        <v>69</v>
      </c>
      <c r="B15" s="38" t="s">
        <v>35</v>
      </c>
      <c r="C15" s="39">
        <v>0</v>
      </c>
      <c r="D15" s="40">
        <v>0</v>
      </c>
      <c r="E15" s="39">
        <v>0</v>
      </c>
      <c r="F15" s="39">
        <v>0</v>
      </c>
      <c r="G15" s="39">
        <v>0</v>
      </c>
      <c r="H15" s="41">
        <f t="shared" si="3"/>
        <v>0</v>
      </c>
      <c r="I15" s="42">
        <f t="shared" si="0"/>
        <v>0</v>
      </c>
      <c r="J15" s="43" t="e">
        <f t="shared" si="8"/>
        <v>#DIV/0!</v>
      </c>
      <c r="K15" s="43" t="e">
        <f t="shared" si="2"/>
        <v>#DIV/0!</v>
      </c>
      <c r="L15" s="44">
        <f t="shared" si="6"/>
        <v>0</v>
      </c>
      <c r="M15" s="45" t="e">
        <f t="shared" si="7"/>
        <v>#DIV/0!</v>
      </c>
    </row>
    <row r="16" spans="1:80" ht="28.5" customHeight="1">
      <c r="A16" s="112" t="s">
        <v>69</v>
      </c>
      <c r="B16" s="38" t="s">
        <v>35</v>
      </c>
      <c r="C16" s="89">
        <v>0</v>
      </c>
      <c r="D16" s="40">
        <v>520.6</v>
      </c>
      <c r="E16" s="39">
        <v>520.6</v>
      </c>
      <c r="F16" s="39">
        <v>520.6</v>
      </c>
      <c r="G16" s="89">
        <v>520.6</v>
      </c>
      <c r="H16" s="41">
        <f t="shared" ref="H16" si="9">G16/$G$8</f>
        <v>1.026956118634539E-2</v>
      </c>
      <c r="I16" s="42">
        <f t="shared" ref="I16" si="10">G16-F16</f>
        <v>0</v>
      </c>
      <c r="J16" s="43">
        <f t="shared" ref="J16" si="11">G16/E16</f>
        <v>1</v>
      </c>
      <c r="K16" s="43">
        <f t="shared" ref="K16" si="12">G16/F16</f>
        <v>1</v>
      </c>
      <c r="L16" s="44">
        <f t="shared" ref="L16" si="13">G16-C16</f>
        <v>520.6</v>
      </c>
      <c r="M16" s="45" t="e">
        <f t="shared" ref="M16" si="14">G16/C16-100%</f>
        <v>#DIV/0!</v>
      </c>
    </row>
    <row r="17" spans="1:80" ht="14.25" customHeight="1">
      <c r="A17" s="37" t="s">
        <v>2</v>
      </c>
      <c r="B17" s="38" t="s">
        <v>37</v>
      </c>
      <c r="C17" s="39">
        <v>0</v>
      </c>
      <c r="D17" s="49">
        <v>60</v>
      </c>
      <c r="E17" s="89">
        <v>60</v>
      </c>
      <c r="F17" s="89">
        <v>40</v>
      </c>
      <c r="G17" s="39">
        <v>0</v>
      </c>
      <c r="H17" s="41">
        <f t="shared" si="3"/>
        <v>0</v>
      </c>
      <c r="I17" s="42">
        <f t="shared" si="0"/>
        <v>-40</v>
      </c>
      <c r="J17" s="43">
        <f t="shared" si="8"/>
        <v>0</v>
      </c>
      <c r="K17" s="43">
        <f t="shared" si="2"/>
        <v>0</v>
      </c>
      <c r="L17" s="44">
        <f t="shared" si="6"/>
        <v>0</v>
      </c>
      <c r="M17" s="45" t="s">
        <v>29</v>
      </c>
    </row>
    <row r="18" spans="1:80" ht="14.25" customHeight="1">
      <c r="A18" s="37" t="s">
        <v>3</v>
      </c>
      <c r="B18" s="38" t="s">
        <v>36</v>
      </c>
      <c r="C18" s="89">
        <v>449.3</v>
      </c>
      <c r="D18" s="113">
        <v>573.6</v>
      </c>
      <c r="E18" s="39">
        <v>574.5</v>
      </c>
      <c r="F18" s="39">
        <v>374.9</v>
      </c>
      <c r="G18" s="89">
        <v>370.4</v>
      </c>
      <c r="H18" s="41">
        <f t="shared" si="3"/>
        <v>7.3066566719599156E-3</v>
      </c>
      <c r="I18" s="42">
        <f t="shared" si="0"/>
        <v>-4.5</v>
      </c>
      <c r="J18" s="43">
        <f t="shared" si="8"/>
        <v>0.64473455178416006</v>
      </c>
      <c r="K18" s="43">
        <f t="shared" si="2"/>
        <v>0.98799679914643901</v>
      </c>
      <c r="L18" s="44">
        <f t="shared" ref="L18" si="15">G18-C18</f>
        <v>-78.900000000000034</v>
      </c>
      <c r="M18" s="45">
        <f t="shared" si="7"/>
        <v>-0.17560649899844205</v>
      </c>
    </row>
    <row r="19" spans="1:80" ht="45" hidden="1" customHeight="1">
      <c r="A19" s="37"/>
      <c r="B19" s="38"/>
      <c r="C19" s="89"/>
      <c r="D19" s="49"/>
      <c r="E19" s="39"/>
      <c r="F19" s="39"/>
      <c r="G19" s="39"/>
      <c r="H19" s="50">
        <f t="shared" si="3"/>
        <v>0</v>
      </c>
      <c r="I19" s="42">
        <f>E19-D19</f>
        <v>0</v>
      </c>
      <c r="J19" s="43" t="e">
        <f>E19/C19-100%</f>
        <v>#DIV/0!</v>
      </c>
      <c r="K19" s="43" t="e">
        <f>F19/E19-100%</f>
        <v>#DIV/0!</v>
      </c>
      <c r="L19" s="44">
        <f>G19-C19</f>
        <v>0</v>
      </c>
      <c r="M19" s="45" t="e">
        <f t="shared" si="7"/>
        <v>#DIV/0!</v>
      </c>
    </row>
    <row r="20" spans="1:80" s="2" customFormat="1" ht="20.100000000000001" customHeight="1">
      <c r="A20" s="51" t="s">
        <v>15</v>
      </c>
      <c r="B20" s="52" t="s">
        <v>48</v>
      </c>
      <c r="C20" s="82">
        <f t="shared" ref="C20" si="16">C21</f>
        <v>174.1</v>
      </c>
      <c r="D20" s="53">
        <f t="shared" ref="D20:G20" si="17">D21</f>
        <v>296.3</v>
      </c>
      <c r="E20" s="30">
        <f t="shared" si="17"/>
        <v>298.5</v>
      </c>
      <c r="F20" s="30">
        <f t="shared" si="17"/>
        <v>222.2</v>
      </c>
      <c r="G20" s="30">
        <f t="shared" si="17"/>
        <v>222.2</v>
      </c>
      <c r="H20" s="32">
        <f>SUM(H21:H21)</f>
        <v>4.3832049473798412E-3</v>
      </c>
      <c r="I20" s="33">
        <f>G20-F20</f>
        <v>0</v>
      </c>
      <c r="J20" s="34">
        <f>G20/E20</f>
        <v>0.74438860971524279</v>
      </c>
      <c r="K20" s="34">
        <f>G20/F20</f>
        <v>1</v>
      </c>
      <c r="L20" s="35">
        <f>G20-C20</f>
        <v>48.099999999999994</v>
      </c>
      <c r="M20" s="84">
        <f t="shared" si="7"/>
        <v>0.27627800114876511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3"/>
      <c r="BZ20" s="3"/>
      <c r="CA20" s="3"/>
      <c r="CB20" s="3"/>
    </row>
    <row r="21" spans="1:80" ht="18" customHeight="1">
      <c r="A21" s="54" t="s">
        <v>59</v>
      </c>
      <c r="B21" s="55" t="s">
        <v>62</v>
      </c>
      <c r="C21" s="56">
        <v>174.1</v>
      </c>
      <c r="D21" s="57">
        <v>296.3</v>
      </c>
      <c r="E21" s="56">
        <v>298.5</v>
      </c>
      <c r="F21" s="56">
        <v>222.2</v>
      </c>
      <c r="G21" s="56">
        <v>222.2</v>
      </c>
      <c r="H21" s="50">
        <f t="shared" si="3"/>
        <v>4.3832049473798412E-3</v>
      </c>
      <c r="I21" s="42">
        <f t="shared" ref="I21" si="18">G21-F21</f>
        <v>0</v>
      </c>
      <c r="J21" s="43">
        <f>G21/E21</f>
        <v>0.74438860971524279</v>
      </c>
      <c r="K21" s="43">
        <f>G21/F21</f>
        <v>1</v>
      </c>
      <c r="L21" s="44">
        <f>G21-C21</f>
        <v>48.099999999999994</v>
      </c>
      <c r="M21" s="45">
        <f t="shared" si="7"/>
        <v>0.27627800114876511</v>
      </c>
    </row>
    <row r="22" spans="1:80" s="2" customFormat="1" ht="29.25" customHeight="1">
      <c r="A22" s="51" t="s">
        <v>16</v>
      </c>
      <c r="B22" s="58" t="s">
        <v>49</v>
      </c>
      <c r="C22" s="82">
        <f>SUM(C24:C26)</f>
        <v>1549.3999999999999</v>
      </c>
      <c r="D22" s="31">
        <f>SUM(D24:D26)</f>
        <v>2728.1</v>
      </c>
      <c r="E22" s="30">
        <f>SUM(E24:E26)</f>
        <v>2842.5000000000005</v>
      </c>
      <c r="F22" s="30">
        <f>SUM(F24:F26)</f>
        <v>1629.3</v>
      </c>
      <c r="G22" s="82">
        <f>SUM(G24:G26)</f>
        <v>1580.4</v>
      </c>
      <c r="H22" s="32">
        <f>SUM(H23:H25)</f>
        <v>3.0781066606172393E-2</v>
      </c>
      <c r="I22" s="33">
        <f>G22-F22</f>
        <v>-48.899999999999864</v>
      </c>
      <c r="J22" s="34">
        <f>G22/E22</f>
        <v>0.5559894459102902</v>
      </c>
      <c r="K22" s="34">
        <f>G22/F22</f>
        <v>0.96998711102927648</v>
      </c>
      <c r="L22" s="35">
        <f>G22-C22</f>
        <v>31.000000000000227</v>
      </c>
      <c r="M22" s="36">
        <f t="shared" si="1"/>
        <v>2.0007744933522753E-2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3"/>
      <c r="BZ22" s="3"/>
      <c r="CA22" s="3"/>
      <c r="CB22" s="3"/>
    </row>
    <row r="23" spans="1:80" s="5" customFormat="1" ht="20.100000000000001" hidden="1" customHeight="1">
      <c r="A23" s="37" t="s">
        <v>4</v>
      </c>
      <c r="B23" s="59" t="s">
        <v>70</v>
      </c>
      <c r="C23" s="103"/>
      <c r="D23" s="61"/>
      <c r="E23" s="60"/>
      <c r="F23" s="60"/>
      <c r="G23" s="60"/>
      <c r="H23" s="41">
        <f t="shared" si="3"/>
        <v>0</v>
      </c>
      <c r="I23" s="62">
        <f>E23-D23</f>
        <v>0</v>
      </c>
      <c r="J23" s="43">
        <v>0</v>
      </c>
      <c r="K23" s="34" t="e">
        <f t="shared" ref="K23:K24" si="19">G23/F23</f>
        <v>#DIV/0!</v>
      </c>
      <c r="L23" s="35">
        <f t="shared" ref="L23:L24" si="20">G23-C23</f>
        <v>0</v>
      </c>
      <c r="M23" s="36" t="e">
        <f t="shared" si="1"/>
        <v>#DIV/0!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</row>
    <row r="24" spans="1:80" s="5" customFormat="1" ht="21" customHeight="1">
      <c r="A24" s="91" t="s">
        <v>84</v>
      </c>
      <c r="B24" s="59" t="s">
        <v>56</v>
      </c>
      <c r="C24" s="97">
        <v>1140.0999999999999</v>
      </c>
      <c r="D24" s="63">
        <v>2072.4</v>
      </c>
      <c r="E24" s="47">
        <v>2186.8000000000002</v>
      </c>
      <c r="F24" s="47">
        <v>1232.0999999999999</v>
      </c>
      <c r="G24" s="97">
        <v>1231.9000000000001</v>
      </c>
      <c r="H24" s="50">
        <f>G24/$G$8</f>
        <v>2.4300945880635586E-2</v>
      </c>
      <c r="I24" s="42">
        <f t="shared" ref="I24:I30" si="21">G24-F24</f>
        <v>-0.1999999999998181</v>
      </c>
      <c r="J24" s="43">
        <f t="shared" ref="J24" si="22">G24/E24</f>
        <v>0.5633345527711725</v>
      </c>
      <c r="K24" s="83">
        <f t="shared" si="19"/>
        <v>0.99983767551335134</v>
      </c>
      <c r="L24" s="64">
        <f t="shared" si="20"/>
        <v>91.800000000000182</v>
      </c>
      <c r="M24" s="87">
        <f t="shared" si="1"/>
        <v>8.0519252697131893E-2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</row>
    <row r="25" spans="1:80" ht="27" customHeight="1">
      <c r="A25" s="37" t="s">
        <v>83</v>
      </c>
      <c r="B25" s="38" t="s">
        <v>57</v>
      </c>
      <c r="C25" s="39">
        <v>399.3</v>
      </c>
      <c r="D25" s="40">
        <v>593.79999999999995</v>
      </c>
      <c r="E25" s="39">
        <v>593.79999999999995</v>
      </c>
      <c r="F25" s="39">
        <v>377.2</v>
      </c>
      <c r="G25" s="39">
        <v>328.5</v>
      </c>
      <c r="H25" s="50">
        <f t="shared" si="3"/>
        <v>6.4801207255368049E-3</v>
      </c>
      <c r="I25" s="42">
        <f t="shared" si="21"/>
        <v>-48.699999999999989</v>
      </c>
      <c r="J25" s="43">
        <f>G25/E25</f>
        <v>0.55321657123610646</v>
      </c>
      <c r="K25" s="43">
        <f>G25/F25</f>
        <v>0.87089077412513261</v>
      </c>
      <c r="L25" s="44">
        <f t="shared" ref="L25:L26" si="23">G25-C25</f>
        <v>-70.800000000000011</v>
      </c>
      <c r="M25" s="45">
        <f t="shared" si="1"/>
        <v>-0.17731029301277235</v>
      </c>
    </row>
    <row r="26" spans="1:80" ht="25.5" customHeight="1">
      <c r="A26" s="92" t="s">
        <v>79</v>
      </c>
      <c r="B26" s="38" t="s">
        <v>80</v>
      </c>
      <c r="C26" s="89">
        <v>10</v>
      </c>
      <c r="D26" s="106">
        <v>61.9</v>
      </c>
      <c r="E26" s="89">
        <v>61.9</v>
      </c>
      <c r="F26" s="89">
        <v>20</v>
      </c>
      <c r="G26" s="89">
        <v>20</v>
      </c>
      <c r="H26" s="107">
        <f t="shared" si="3"/>
        <v>3.9452789805399113E-4</v>
      </c>
      <c r="I26" s="108">
        <f t="shared" si="21"/>
        <v>0</v>
      </c>
      <c r="J26" s="109">
        <f>G26/E26</f>
        <v>0.32310177705977383</v>
      </c>
      <c r="K26" s="109">
        <f>G26/F26</f>
        <v>1</v>
      </c>
      <c r="L26" s="110">
        <f t="shared" si="23"/>
        <v>10</v>
      </c>
      <c r="M26" s="111">
        <f t="shared" si="1"/>
        <v>1</v>
      </c>
    </row>
    <row r="27" spans="1:80" s="2" customFormat="1" ht="16.5" customHeight="1">
      <c r="A27" s="51" t="s">
        <v>17</v>
      </c>
      <c r="B27" s="52" t="s">
        <v>50</v>
      </c>
      <c r="C27" s="104">
        <f>SUM(C28:C30)</f>
        <v>273.3</v>
      </c>
      <c r="D27" s="31">
        <f t="shared" ref="D27:G27" si="24">SUM(D28:D31)</f>
        <v>1490.6000000000001</v>
      </c>
      <c r="E27" s="30">
        <f t="shared" si="24"/>
        <v>8459.9</v>
      </c>
      <c r="F27" s="30">
        <f t="shared" ref="F27" si="25">SUM(F28:F31)</f>
        <v>8246.6</v>
      </c>
      <c r="G27" s="82">
        <f t="shared" si="24"/>
        <v>8142.8</v>
      </c>
      <c r="H27" s="32">
        <f>SUM(H28:H31)</f>
        <v>0.16062808841370196</v>
      </c>
      <c r="I27" s="33">
        <f t="shared" si="21"/>
        <v>-103.80000000000018</v>
      </c>
      <c r="J27" s="34">
        <f>G27/E27</f>
        <v>0.96251728743838583</v>
      </c>
      <c r="K27" s="73">
        <f>G27/F27</f>
        <v>0.98741299444619601</v>
      </c>
      <c r="L27" s="35">
        <f>G27-C27</f>
        <v>7869.5</v>
      </c>
      <c r="M27" s="85">
        <f t="shared" si="1"/>
        <v>28.794365166483718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3"/>
      <c r="BZ27" s="3"/>
      <c r="CA27" s="3"/>
      <c r="CB27" s="3"/>
    </row>
    <row r="28" spans="1:80" ht="15" customHeight="1">
      <c r="A28" s="37" t="s">
        <v>18</v>
      </c>
      <c r="B28" s="38" t="s">
        <v>38</v>
      </c>
      <c r="C28" s="89">
        <v>83</v>
      </c>
      <c r="D28" s="40">
        <v>224.4</v>
      </c>
      <c r="E28" s="39">
        <v>224.4</v>
      </c>
      <c r="F28" s="39">
        <v>84</v>
      </c>
      <c r="G28" s="89">
        <v>84</v>
      </c>
      <c r="H28" s="41">
        <f t="shared" si="3"/>
        <v>1.6570171718267629E-3</v>
      </c>
      <c r="I28" s="42">
        <f t="shared" si="21"/>
        <v>0</v>
      </c>
      <c r="J28" s="83">
        <f>G28/E28</f>
        <v>0.37433155080213903</v>
      </c>
      <c r="K28" s="83">
        <f>G28/F28</f>
        <v>1</v>
      </c>
      <c r="L28" s="64">
        <f t="shared" ref="L28" si="26">G28-C28</f>
        <v>1</v>
      </c>
      <c r="M28" s="45">
        <f t="shared" si="1"/>
        <v>1.2048192771084265E-2</v>
      </c>
    </row>
    <row r="29" spans="1:80" ht="12" customHeight="1">
      <c r="A29" s="37" t="s">
        <v>68</v>
      </c>
      <c r="B29" s="38" t="s">
        <v>64</v>
      </c>
      <c r="C29" s="47">
        <v>190.3</v>
      </c>
      <c r="D29" s="106">
        <v>1246.2</v>
      </c>
      <c r="E29" s="89">
        <v>8215.5</v>
      </c>
      <c r="F29" s="39">
        <v>8162.6</v>
      </c>
      <c r="G29" s="47">
        <v>8058.8</v>
      </c>
      <c r="H29" s="41">
        <f t="shared" si="3"/>
        <v>0.15897107124187521</v>
      </c>
      <c r="I29" s="42">
        <f t="shared" si="21"/>
        <v>-103.80000000000018</v>
      </c>
      <c r="J29" s="43">
        <f t="shared" ref="J29:J31" si="27">G29/E29</f>
        <v>0.980926297851622</v>
      </c>
      <c r="K29" s="83">
        <f t="shared" ref="K29" si="28">G29/F29</f>
        <v>0.98728346360228358</v>
      </c>
      <c r="L29" s="96">
        <f>G29-C29</f>
        <v>7868.5</v>
      </c>
      <c r="M29" s="45">
        <f t="shared" si="1"/>
        <v>41.347871781397792</v>
      </c>
    </row>
    <row r="30" spans="1:80" ht="15.6" customHeight="1">
      <c r="A30" s="37" t="s">
        <v>19</v>
      </c>
      <c r="B30" s="65" t="s">
        <v>77</v>
      </c>
      <c r="C30" s="39">
        <v>0</v>
      </c>
      <c r="D30" s="40">
        <v>20</v>
      </c>
      <c r="E30" s="39">
        <v>20</v>
      </c>
      <c r="F30" s="39">
        <v>0</v>
      </c>
      <c r="G30" s="39">
        <v>0</v>
      </c>
      <c r="H30" s="41">
        <f t="shared" si="3"/>
        <v>0</v>
      </c>
      <c r="I30" s="42">
        <f t="shared" si="21"/>
        <v>0</v>
      </c>
      <c r="J30" s="43">
        <f t="shared" si="27"/>
        <v>0</v>
      </c>
      <c r="K30" s="83" t="s">
        <v>29</v>
      </c>
      <c r="L30" s="96">
        <f>G30-C30</f>
        <v>0</v>
      </c>
      <c r="M30" s="45" t="e">
        <f t="shared" si="1"/>
        <v>#DIV/0!</v>
      </c>
    </row>
    <row r="31" spans="1:80" ht="20.100000000000001" hidden="1" customHeight="1">
      <c r="A31" s="37"/>
      <c r="B31" s="65"/>
      <c r="C31" s="90">
        <f>SUM(C32:C35)</f>
        <v>72743.400000000009</v>
      </c>
      <c r="D31" s="68"/>
      <c r="E31" s="67"/>
      <c r="F31" s="67"/>
      <c r="G31" s="67"/>
      <c r="H31" s="41">
        <f t="shared" si="3"/>
        <v>0</v>
      </c>
      <c r="I31" s="66">
        <f>E31-D31</f>
        <v>0</v>
      </c>
      <c r="J31" s="43" t="e">
        <f t="shared" si="27"/>
        <v>#DIV/0!</v>
      </c>
      <c r="K31" s="43" t="e">
        <f>F31/E31-100%</f>
        <v>#DIV/0!</v>
      </c>
      <c r="L31" s="44">
        <f t="shared" ref="L31:L56" si="29">G31-C31</f>
        <v>-72743.400000000009</v>
      </c>
      <c r="M31" s="45">
        <f t="shared" si="1"/>
        <v>-1</v>
      </c>
    </row>
    <row r="32" spans="1:80" s="2" customFormat="1" ht="20.100000000000001" customHeight="1">
      <c r="A32" s="51" t="s">
        <v>20</v>
      </c>
      <c r="B32" s="58" t="s">
        <v>51</v>
      </c>
      <c r="C32" s="104">
        <f>SUM(C33:C36)</f>
        <v>36501.4</v>
      </c>
      <c r="D32" s="31">
        <f>SUM(D33:D36)</f>
        <v>28640.9</v>
      </c>
      <c r="E32" s="30">
        <f>SUM(E33:E36)</f>
        <v>43346</v>
      </c>
      <c r="F32" s="30">
        <f>SUM(F33:F36)</f>
        <v>26567.499999999996</v>
      </c>
      <c r="G32" s="30">
        <f>SUM(G33:G36)</f>
        <v>21067.7</v>
      </c>
      <c r="H32" s="32">
        <f>SUM(H33:H37)</f>
        <v>0.41558976989160351</v>
      </c>
      <c r="I32" s="33">
        <f>G32-F32</f>
        <v>-5499.7999999999956</v>
      </c>
      <c r="J32" s="34">
        <f>G32/E32</f>
        <v>0.48603562035712639</v>
      </c>
      <c r="K32" s="34">
        <f>G32/F32</f>
        <v>0.79298767290862915</v>
      </c>
      <c r="L32" s="35">
        <f>G32-C32</f>
        <v>-15433.7</v>
      </c>
      <c r="M32" s="36">
        <f t="shared" si="1"/>
        <v>-0.42282487794988688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3"/>
      <c r="BZ32" s="3"/>
      <c r="CA32" s="3"/>
      <c r="CB32" s="3"/>
    </row>
    <row r="33" spans="1:80" ht="13.5" customHeight="1">
      <c r="A33" s="37" t="s">
        <v>5</v>
      </c>
      <c r="B33" s="65" t="s">
        <v>39</v>
      </c>
      <c r="C33" s="90">
        <v>18007.7</v>
      </c>
      <c r="D33" s="114">
        <v>5497</v>
      </c>
      <c r="E33" s="103">
        <v>9837.7999999999993</v>
      </c>
      <c r="F33" s="60">
        <v>2230</v>
      </c>
      <c r="G33" s="90">
        <v>1873.9</v>
      </c>
      <c r="H33" s="41">
        <f t="shared" si="3"/>
        <v>3.6965291408168705E-2</v>
      </c>
      <c r="I33" s="42">
        <f>G33-F33</f>
        <v>-356.09999999999991</v>
      </c>
      <c r="J33" s="43">
        <f t="shared" ref="J33" si="30">G33/E33</f>
        <v>0.19047957876761068</v>
      </c>
      <c r="K33" s="81">
        <f>G33/F33</f>
        <v>0.84031390134529149</v>
      </c>
      <c r="L33" s="44">
        <f t="shared" ref="L33" si="31">G33-C33</f>
        <v>-16133.800000000001</v>
      </c>
      <c r="M33" s="87">
        <f t="shared" si="1"/>
        <v>-0.89593895944512625</v>
      </c>
    </row>
    <row r="34" spans="1:80" ht="16.5" customHeight="1">
      <c r="A34" s="37" t="s">
        <v>6</v>
      </c>
      <c r="B34" s="65" t="s">
        <v>40</v>
      </c>
      <c r="C34" s="67">
        <v>13763.8</v>
      </c>
      <c r="D34" s="114">
        <v>15463.4</v>
      </c>
      <c r="E34" s="103">
        <v>20840.400000000001</v>
      </c>
      <c r="F34" s="103">
        <v>14530.8</v>
      </c>
      <c r="G34" s="90">
        <v>14530.6</v>
      </c>
      <c r="H34" s="41">
        <f t="shared" si="3"/>
        <v>0.28663635377316621</v>
      </c>
      <c r="I34" s="42">
        <f>G34-F34</f>
        <v>-0.19999999999890861</v>
      </c>
      <c r="J34" s="43">
        <f t="shared" ref="J34" si="32">G34/E34</f>
        <v>0.69723229880424553</v>
      </c>
      <c r="K34" s="43">
        <f t="shared" ref="K34" si="33">G34/F34</f>
        <v>0.99998623613290394</v>
      </c>
      <c r="L34" s="44">
        <f t="shared" ref="L34" si="34">G34-C34</f>
        <v>766.80000000000109</v>
      </c>
      <c r="M34" s="45">
        <f t="shared" ref="M34" si="35">G34/C34-100%</f>
        <v>5.5711358781731946E-2</v>
      </c>
    </row>
    <row r="35" spans="1:80" ht="12.75" customHeight="1">
      <c r="A35" s="37" t="s">
        <v>7</v>
      </c>
      <c r="B35" s="65" t="s">
        <v>41</v>
      </c>
      <c r="C35" s="67">
        <v>4470.5</v>
      </c>
      <c r="D35" s="68">
        <v>7242</v>
      </c>
      <c r="E35" s="67">
        <v>12229.3</v>
      </c>
      <c r="F35" s="67">
        <v>9596.9</v>
      </c>
      <c r="G35" s="90">
        <v>4453.5</v>
      </c>
      <c r="H35" s="41">
        <f t="shared" si="3"/>
        <v>8.7851499699172483E-2</v>
      </c>
      <c r="I35" s="42">
        <f>G35-F35</f>
        <v>-5143.3999999999996</v>
      </c>
      <c r="J35" s="43">
        <f>G35/E35</f>
        <v>0.36416638728300066</v>
      </c>
      <c r="K35" s="43">
        <f>G35/F35</f>
        <v>0.46405610144942638</v>
      </c>
      <c r="L35" s="44">
        <f>G35-C35</f>
        <v>-17</v>
      </c>
      <c r="M35" s="45">
        <f t="shared" si="1"/>
        <v>-3.8027066323677028E-3</v>
      </c>
    </row>
    <row r="36" spans="1:80" ht="24.6" customHeight="1">
      <c r="A36" s="37" t="s">
        <v>8</v>
      </c>
      <c r="B36" s="65" t="s">
        <v>60</v>
      </c>
      <c r="C36" s="67">
        <v>259.39999999999998</v>
      </c>
      <c r="D36" s="68">
        <v>438.5</v>
      </c>
      <c r="E36" s="67">
        <v>438.5</v>
      </c>
      <c r="F36" s="67">
        <v>209.8</v>
      </c>
      <c r="G36" s="90">
        <v>209.7</v>
      </c>
      <c r="H36" s="41">
        <f t="shared" si="3"/>
        <v>4.1366250110960968E-3</v>
      </c>
      <c r="I36" s="42">
        <f>G36-F36</f>
        <v>-0.10000000000002274</v>
      </c>
      <c r="J36" s="43">
        <f>G36/E36</f>
        <v>0.47822120866590645</v>
      </c>
      <c r="K36" s="43">
        <f>G36/F36</f>
        <v>0.99952335557673966</v>
      </c>
      <c r="L36" s="44">
        <f>G36-C36</f>
        <v>-49.699999999999989</v>
      </c>
      <c r="M36" s="45">
        <f t="shared" si="1"/>
        <v>-0.1915959907478797</v>
      </c>
    </row>
    <row r="37" spans="1:80" ht="18.75" hidden="1" customHeight="1">
      <c r="A37" s="69"/>
      <c r="B37" s="70"/>
      <c r="C37" s="90">
        <f>SUM(C38:C41)</f>
        <v>270.39999999999998</v>
      </c>
      <c r="D37" s="68"/>
      <c r="E37" s="67"/>
      <c r="F37" s="67"/>
      <c r="G37" s="67"/>
      <c r="H37" s="41">
        <f t="shared" si="3"/>
        <v>0</v>
      </c>
      <c r="I37" s="71"/>
      <c r="J37" s="43">
        <f>E37/C37-100%</f>
        <v>-1</v>
      </c>
      <c r="K37" s="43" t="e">
        <f>F37/E37-100%</f>
        <v>#DIV/0!</v>
      </c>
      <c r="L37" s="72"/>
      <c r="M37" s="45">
        <f t="shared" si="1"/>
        <v>-1</v>
      </c>
    </row>
    <row r="38" spans="1:80" s="2" customFormat="1" ht="16.149999999999999" customHeight="1">
      <c r="A38" s="51" t="s">
        <v>21</v>
      </c>
      <c r="B38" s="58" t="s">
        <v>52</v>
      </c>
      <c r="C38" s="104">
        <f>SUM(C39:C41)</f>
        <v>135.19999999999999</v>
      </c>
      <c r="D38" s="31">
        <f>SUM(D39:D42)</f>
        <v>150</v>
      </c>
      <c r="E38" s="30">
        <f>SUM(E39:E42)</f>
        <v>150</v>
      </c>
      <c r="F38" s="30">
        <f>SUM(F39:F42)</f>
        <v>138.5</v>
      </c>
      <c r="G38" s="30">
        <f>SUM(G39:G42)</f>
        <v>104.80000000000001</v>
      </c>
      <c r="H38" s="32">
        <f>SUM(H39:H43)</f>
        <v>2.0673261858029138E-3</v>
      </c>
      <c r="I38" s="33">
        <f>G38-F38</f>
        <v>-33.699999999999989</v>
      </c>
      <c r="J38" s="34">
        <f>G38/E38</f>
        <v>0.69866666666666677</v>
      </c>
      <c r="K38" s="73">
        <f>G38/F38</f>
        <v>0.75667870036101093</v>
      </c>
      <c r="L38" s="35">
        <f>G38-C38</f>
        <v>-30.399999999999977</v>
      </c>
      <c r="M38" s="36">
        <f t="shared" ref="M38" si="36">G38/C38-100%</f>
        <v>-0.22485207100591698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3"/>
      <c r="BZ38" s="3"/>
      <c r="CA38" s="3"/>
      <c r="CB38" s="3"/>
    </row>
    <row r="39" spans="1:80" ht="20.100000000000001" hidden="1" customHeight="1">
      <c r="A39" s="37" t="s">
        <v>22</v>
      </c>
      <c r="B39" s="65" t="s">
        <v>71</v>
      </c>
      <c r="C39" s="90"/>
      <c r="D39" s="68"/>
      <c r="E39" s="67"/>
      <c r="F39" s="67"/>
      <c r="G39" s="67"/>
      <c r="H39" s="41">
        <f t="shared" si="3"/>
        <v>0</v>
      </c>
      <c r="I39" s="33">
        <f t="shared" ref="I39:I40" si="37">G39-F39</f>
        <v>0</v>
      </c>
      <c r="J39" s="34" t="e">
        <f t="shared" ref="J39:J40" si="38">G39/E39</f>
        <v>#DIV/0!</v>
      </c>
      <c r="K39" s="73" t="e">
        <f t="shared" ref="K39:K40" si="39">G39/F39</f>
        <v>#DIV/0!</v>
      </c>
      <c r="L39" s="44">
        <f t="shared" si="29"/>
        <v>0</v>
      </c>
      <c r="M39" s="45" t="e">
        <f t="shared" si="1"/>
        <v>#DIV/0!</v>
      </c>
    </row>
    <row r="40" spans="1:80" ht="27" customHeight="1">
      <c r="A40" s="37" t="s">
        <v>82</v>
      </c>
      <c r="B40" s="65" t="s">
        <v>81</v>
      </c>
      <c r="C40" s="67">
        <v>35.5</v>
      </c>
      <c r="D40" s="68">
        <v>15</v>
      </c>
      <c r="E40" s="67">
        <v>15</v>
      </c>
      <c r="F40" s="67">
        <v>15</v>
      </c>
      <c r="G40" s="67">
        <v>5.9</v>
      </c>
      <c r="H40" s="41">
        <f t="shared" si="3"/>
        <v>1.1638572992592739E-4</v>
      </c>
      <c r="I40" s="99">
        <f t="shared" si="37"/>
        <v>-9.1</v>
      </c>
      <c r="J40" s="81">
        <f t="shared" si="38"/>
        <v>0.39333333333333337</v>
      </c>
      <c r="K40" s="81">
        <f t="shared" si="39"/>
        <v>0.39333333333333337</v>
      </c>
      <c r="L40" s="44">
        <f t="shared" si="29"/>
        <v>-29.6</v>
      </c>
      <c r="M40" s="45">
        <f t="shared" si="1"/>
        <v>-0.83380281690140845</v>
      </c>
    </row>
    <row r="41" spans="1:80" ht="12.75" customHeight="1">
      <c r="A41" s="37" t="s">
        <v>78</v>
      </c>
      <c r="B41" s="65" t="s">
        <v>42</v>
      </c>
      <c r="C41" s="90">
        <v>99.7</v>
      </c>
      <c r="D41" s="68">
        <v>135</v>
      </c>
      <c r="E41" s="67">
        <v>135</v>
      </c>
      <c r="F41" s="67">
        <v>123.5</v>
      </c>
      <c r="G41" s="90">
        <v>98.9</v>
      </c>
      <c r="H41" s="41">
        <f t="shared" si="3"/>
        <v>1.9509404558769863E-3</v>
      </c>
      <c r="I41" s="42">
        <f>G41-F41</f>
        <v>-24.599999999999994</v>
      </c>
      <c r="J41" s="43">
        <f t="shared" ref="J41" si="40">G41/E41</f>
        <v>0.73259259259259268</v>
      </c>
      <c r="K41" s="43">
        <f t="shared" ref="K41" si="41">G41/F41</f>
        <v>0.80080971659919031</v>
      </c>
      <c r="L41" s="44">
        <f t="shared" si="29"/>
        <v>-0.79999999999999716</v>
      </c>
      <c r="M41" s="45">
        <f t="shared" si="1"/>
        <v>-8.0240722166499134E-3</v>
      </c>
    </row>
    <row r="42" spans="1:80" ht="45" hidden="1" customHeight="1">
      <c r="A42" s="37" t="s">
        <v>23</v>
      </c>
      <c r="B42" s="65" t="s">
        <v>72</v>
      </c>
      <c r="C42" s="90"/>
      <c r="D42" s="68"/>
      <c r="E42" s="67"/>
      <c r="F42" s="67"/>
      <c r="G42" s="67"/>
      <c r="H42" s="41">
        <f t="shared" si="3"/>
        <v>0</v>
      </c>
      <c r="I42" s="66">
        <f>E42-D42</f>
        <v>0</v>
      </c>
      <c r="J42" s="43" t="e">
        <f>E42/C42-100%</f>
        <v>#DIV/0!</v>
      </c>
      <c r="K42" s="43" t="e">
        <f>F42/E42-100%</f>
        <v>#DIV/0!</v>
      </c>
      <c r="L42" s="44">
        <f t="shared" si="29"/>
        <v>0</v>
      </c>
      <c r="M42" s="45" t="e">
        <f t="shared" si="1"/>
        <v>#DIV/0!</v>
      </c>
    </row>
    <row r="43" spans="1:80" ht="45" hidden="1" customHeight="1">
      <c r="A43" s="69"/>
      <c r="B43" s="70"/>
      <c r="C43" s="90">
        <f>SUM(C44:C45)</f>
        <v>0</v>
      </c>
      <c r="D43" s="68"/>
      <c r="E43" s="67"/>
      <c r="F43" s="67"/>
      <c r="G43" s="67"/>
      <c r="H43" s="50">
        <f t="shared" si="3"/>
        <v>0</v>
      </c>
      <c r="I43" s="66">
        <f>E43-D43</f>
        <v>0</v>
      </c>
      <c r="J43" s="43" t="e">
        <f>E43/C43-100%</f>
        <v>#DIV/0!</v>
      </c>
      <c r="K43" s="43" t="e">
        <f>F43/E43-100%</f>
        <v>#DIV/0!</v>
      </c>
      <c r="L43" s="44">
        <f t="shared" si="29"/>
        <v>0</v>
      </c>
      <c r="M43" s="45" t="e">
        <f t="shared" si="1"/>
        <v>#DIV/0!</v>
      </c>
    </row>
    <row r="44" spans="1:80" s="2" customFormat="1" ht="20.100000000000001" hidden="1" customHeight="1">
      <c r="A44" s="51" t="s">
        <v>24</v>
      </c>
      <c r="B44" s="58" t="s">
        <v>53</v>
      </c>
      <c r="C44" s="82">
        <v>0</v>
      </c>
      <c r="D44" s="31">
        <f>SUM(D45:D46)</f>
        <v>0</v>
      </c>
      <c r="E44" s="30">
        <f>SUM(E45:E46)</f>
        <v>0</v>
      </c>
      <c r="F44" s="30">
        <f>SUM(F45:F46)</f>
        <v>0</v>
      </c>
      <c r="G44" s="30">
        <f>SUM(G45:G46)</f>
        <v>0</v>
      </c>
      <c r="H44" s="32">
        <f>SUM(H45:H47)</f>
        <v>0</v>
      </c>
      <c r="I44" s="33">
        <f>G44-F44</f>
        <v>0</v>
      </c>
      <c r="J44" s="34" t="s">
        <v>29</v>
      </c>
      <c r="K44" s="34" t="s">
        <v>29</v>
      </c>
      <c r="L44" s="35">
        <f>G44-C44</f>
        <v>0</v>
      </c>
      <c r="M44" s="36" t="e">
        <f t="shared" si="1"/>
        <v>#DIV/0!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3"/>
      <c r="BZ44" s="3"/>
      <c r="CA44" s="3"/>
      <c r="CB44" s="3"/>
    </row>
    <row r="45" spans="1:80" ht="13.5" hidden="1" customHeight="1">
      <c r="A45" s="37" t="s">
        <v>9</v>
      </c>
      <c r="B45" s="65" t="s">
        <v>43</v>
      </c>
      <c r="C45" s="90">
        <v>0</v>
      </c>
      <c r="D45" s="68" t="s">
        <v>29</v>
      </c>
      <c r="E45" s="60">
        <v>0</v>
      </c>
      <c r="F45" s="60">
        <v>0</v>
      </c>
      <c r="G45" s="67">
        <v>0</v>
      </c>
      <c r="H45" s="41">
        <f t="shared" si="3"/>
        <v>0</v>
      </c>
      <c r="I45" s="42">
        <f>G45-F45</f>
        <v>0</v>
      </c>
      <c r="J45" s="43" t="s">
        <v>29</v>
      </c>
      <c r="K45" s="43" t="s">
        <v>29</v>
      </c>
      <c r="L45" s="44">
        <f>G45-C45</f>
        <v>0</v>
      </c>
      <c r="M45" s="45" t="e">
        <f t="shared" si="1"/>
        <v>#DIV/0!</v>
      </c>
    </row>
    <row r="46" spans="1:80" ht="30" hidden="1" customHeight="1">
      <c r="A46" s="37" t="s">
        <v>73</v>
      </c>
      <c r="B46" s="65" t="s">
        <v>44</v>
      </c>
      <c r="C46" s="90"/>
      <c r="D46" s="68">
        <v>0</v>
      </c>
      <c r="E46" s="60">
        <v>0</v>
      </c>
      <c r="F46" s="60">
        <v>0</v>
      </c>
      <c r="G46" s="67">
        <v>0</v>
      </c>
      <c r="H46" s="41">
        <f t="shared" si="3"/>
        <v>0</v>
      </c>
      <c r="I46" s="42">
        <f>G46-F46</f>
        <v>0</v>
      </c>
      <c r="J46" s="43">
        <v>0</v>
      </c>
      <c r="K46" s="43">
        <v>0</v>
      </c>
      <c r="L46" s="44">
        <f>G46-C46</f>
        <v>0</v>
      </c>
      <c r="M46" s="45" t="e">
        <f t="shared" ref="M46" si="42">G46/C46-100%</f>
        <v>#DIV/0!</v>
      </c>
    </row>
    <row r="47" spans="1:80" ht="45" hidden="1" customHeight="1">
      <c r="A47" s="69"/>
      <c r="B47" s="70"/>
      <c r="C47" s="90">
        <f>SUM(C50:C53)</f>
        <v>3137.6</v>
      </c>
      <c r="D47" s="68"/>
      <c r="E47" s="67"/>
      <c r="F47" s="67"/>
      <c r="G47" s="67"/>
      <c r="H47" s="50">
        <f t="shared" si="3"/>
        <v>0</v>
      </c>
      <c r="I47" s="66">
        <f>E47-D47</f>
        <v>0</v>
      </c>
      <c r="J47" s="43">
        <f>E47/C47-100%</f>
        <v>-1</v>
      </c>
      <c r="K47" s="43" t="e">
        <f>F47/E47-100%</f>
        <v>#DIV/0!</v>
      </c>
      <c r="L47" s="44">
        <f t="shared" si="29"/>
        <v>-3137.6</v>
      </c>
      <c r="M47" s="45">
        <f t="shared" si="1"/>
        <v>-1</v>
      </c>
    </row>
    <row r="48" spans="1:80" ht="18" customHeight="1">
      <c r="A48" s="51" t="s">
        <v>93</v>
      </c>
      <c r="B48" s="58" t="s">
        <v>53</v>
      </c>
      <c r="C48" s="104">
        <f>SUM(C50:C52)</f>
        <v>3137.6</v>
      </c>
      <c r="D48" s="31">
        <f>D49</f>
        <v>983.8</v>
      </c>
      <c r="E48" s="30">
        <f>E49</f>
        <v>983.8</v>
      </c>
      <c r="F48" s="30">
        <f>F49</f>
        <v>820.3</v>
      </c>
      <c r="G48" s="30">
        <f>G49</f>
        <v>820.2</v>
      </c>
      <c r="H48" s="32">
        <f>SUM(H50:H54)</f>
        <v>7.4289603203566534E-2</v>
      </c>
      <c r="I48" s="33">
        <f>G48-F48</f>
        <v>-9.9999999999909051E-2</v>
      </c>
      <c r="J48" s="34">
        <f>G48/E48</f>
        <v>0.83370603781256358</v>
      </c>
      <c r="K48" s="73">
        <f>G48/F48</f>
        <v>0.99987809338047062</v>
      </c>
      <c r="L48" s="35">
        <f>G48-C48</f>
        <v>-2317.3999999999996</v>
      </c>
      <c r="M48" s="36">
        <f t="shared" si="1"/>
        <v>-0.73859000509943906</v>
      </c>
    </row>
    <row r="49" spans="1:80" ht="18" customHeight="1">
      <c r="A49" s="37" t="s">
        <v>89</v>
      </c>
      <c r="B49" s="65" t="s">
        <v>43</v>
      </c>
      <c r="C49" s="90">
        <v>0</v>
      </c>
      <c r="D49" s="68">
        <v>983.8</v>
      </c>
      <c r="E49" s="67">
        <v>983.8</v>
      </c>
      <c r="F49" s="67">
        <v>820.3</v>
      </c>
      <c r="G49" s="90">
        <v>820.2</v>
      </c>
      <c r="H49" s="41">
        <f t="shared" ref="H49" si="43">G49/$G$8</f>
        <v>1.6179589099194178E-2</v>
      </c>
      <c r="I49" s="42">
        <f>G49-F49</f>
        <v>-9.9999999999909051E-2</v>
      </c>
      <c r="J49" s="43">
        <f t="shared" ref="J49" si="44">G49/E49</f>
        <v>0.83370603781256358</v>
      </c>
      <c r="K49" s="43">
        <f t="shared" ref="K49" si="45">G49/F49</f>
        <v>0.99987809338047062</v>
      </c>
      <c r="L49" s="44">
        <f t="shared" ref="L49" si="46">G49-C49</f>
        <v>820.2</v>
      </c>
      <c r="M49" s="45" t="e">
        <f t="shared" ref="M49" si="47">G49/C49-100%</f>
        <v>#DIV/0!</v>
      </c>
    </row>
    <row r="50" spans="1:80" s="2" customFormat="1" ht="17.25" customHeight="1">
      <c r="A50" s="51" t="s">
        <v>25</v>
      </c>
      <c r="B50" s="58" t="s">
        <v>54</v>
      </c>
      <c r="C50" s="104">
        <f>SUM(C51:C53)</f>
        <v>1568.8</v>
      </c>
      <c r="D50" s="31">
        <f>SUM(D51:D55)</f>
        <v>2888.8</v>
      </c>
      <c r="E50" s="30">
        <f>SUM(E51:E55)</f>
        <v>3102.7999999999997</v>
      </c>
      <c r="F50" s="30">
        <f>SUM(F51:F55)</f>
        <v>1934.1999999999998</v>
      </c>
      <c r="G50" s="30">
        <f>SUM(G51:G53)</f>
        <v>1883</v>
      </c>
      <c r="H50" s="32">
        <f>SUM(H51:H54)</f>
        <v>3.7144801601783267E-2</v>
      </c>
      <c r="I50" s="33">
        <f>G50-F50</f>
        <v>-51.199999999999818</v>
      </c>
      <c r="J50" s="34">
        <f>G50/E50</f>
        <v>0.6068712130978472</v>
      </c>
      <c r="K50" s="34">
        <f>G50/F50</f>
        <v>0.97352910764140221</v>
      </c>
      <c r="L50" s="35">
        <f t="shared" si="29"/>
        <v>314.20000000000005</v>
      </c>
      <c r="M50" s="36">
        <f t="shared" si="1"/>
        <v>0.2002804691483937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3"/>
      <c r="BZ50" s="3"/>
      <c r="CA50" s="3"/>
      <c r="CB50" s="3"/>
    </row>
    <row r="51" spans="1:80" ht="16.5" customHeight="1">
      <c r="A51" s="37" t="s">
        <v>10</v>
      </c>
      <c r="B51" s="65" t="s">
        <v>58</v>
      </c>
      <c r="C51" s="67">
        <v>1568.8</v>
      </c>
      <c r="D51" s="68">
        <v>2634.8</v>
      </c>
      <c r="E51" s="60">
        <v>2847.7</v>
      </c>
      <c r="F51" s="60">
        <v>1883.1</v>
      </c>
      <c r="G51" s="90">
        <v>1883</v>
      </c>
      <c r="H51" s="41">
        <f t="shared" si="3"/>
        <v>3.7144801601783267E-2</v>
      </c>
      <c r="I51" s="42">
        <f>G51-F51</f>
        <v>-9.9999999999909051E-2</v>
      </c>
      <c r="J51" s="43">
        <f>G51/E51</f>
        <v>0.66123538294061879</v>
      </c>
      <c r="K51" s="43">
        <f>G51/F51</f>
        <v>0.99994689607562004</v>
      </c>
      <c r="L51" s="44">
        <f t="shared" si="29"/>
        <v>314.20000000000005</v>
      </c>
      <c r="M51" s="45">
        <f t="shared" si="1"/>
        <v>0.2002804691483937</v>
      </c>
    </row>
    <row r="52" spans="1:80" ht="14.25" customHeight="1">
      <c r="A52" s="37" t="s">
        <v>11</v>
      </c>
      <c r="B52" s="65" t="s">
        <v>45</v>
      </c>
      <c r="C52" s="90">
        <v>0</v>
      </c>
      <c r="D52" s="68">
        <v>204</v>
      </c>
      <c r="E52" s="60">
        <v>204</v>
      </c>
      <c r="F52" s="60">
        <v>0</v>
      </c>
      <c r="G52" s="90">
        <v>0</v>
      </c>
      <c r="H52" s="41">
        <f t="shared" si="3"/>
        <v>0</v>
      </c>
      <c r="I52" s="42">
        <f>G52-F52</f>
        <v>0</v>
      </c>
      <c r="J52" s="43">
        <f>G52/E52</f>
        <v>0</v>
      </c>
      <c r="K52" s="43" t="e">
        <f>G52/F52</f>
        <v>#DIV/0!</v>
      </c>
      <c r="L52" s="44">
        <f t="shared" si="29"/>
        <v>0</v>
      </c>
      <c r="M52" s="45" t="e">
        <f t="shared" si="1"/>
        <v>#DIV/0!</v>
      </c>
    </row>
    <row r="53" spans="1:80" ht="20.100000000000001" hidden="1" customHeight="1">
      <c r="A53" s="37" t="s">
        <v>26</v>
      </c>
      <c r="B53" s="65" t="s">
        <v>63</v>
      </c>
      <c r="C53" s="90">
        <v>0</v>
      </c>
      <c r="D53" s="68">
        <v>0</v>
      </c>
      <c r="E53" s="67">
        <v>0</v>
      </c>
      <c r="F53" s="67">
        <v>0</v>
      </c>
      <c r="G53" s="90">
        <v>0</v>
      </c>
      <c r="H53" s="41">
        <f t="shared" si="3"/>
        <v>0</v>
      </c>
      <c r="I53" s="66">
        <f>E53-D53</f>
        <v>0</v>
      </c>
      <c r="J53" s="43" t="e">
        <f t="shared" ref="J53" si="48">G53/E53</f>
        <v>#DIV/0!</v>
      </c>
      <c r="K53" s="43" t="e">
        <f t="shared" ref="K53:K56" si="49">G53/F53</f>
        <v>#DIV/0!</v>
      </c>
      <c r="L53" s="44">
        <f t="shared" si="29"/>
        <v>0</v>
      </c>
      <c r="M53" s="45" t="e">
        <f t="shared" si="1"/>
        <v>#DIV/0!</v>
      </c>
    </row>
    <row r="54" spans="1:80" ht="15.75" hidden="1" customHeight="1">
      <c r="A54" s="37"/>
      <c r="B54" s="65"/>
      <c r="C54" s="90">
        <f t="shared" ref="C54" si="50">C56</f>
        <v>465.5</v>
      </c>
      <c r="D54" s="68"/>
      <c r="E54" s="67"/>
      <c r="F54" s="67"/>
      <c r="G54" s="90"/>
      <c r="H54" s="50">
        <f t="shared" si="3"/>
        <v>0</v>
      </c>
      <c r="I54" s="66">
        <f>E54-D54</f>
        <v>0</v>
      </c>
      <c r="J54" s="43">
        <f>E54/C54-100%</f>
        <v>-1</v>
      </c>
      <c r="K54" s="43" t="e">
        <f t="shared" si="49"/>
        <v>#DIV/0!</v>
      </c>
      <c r="L54" s="44">
        <f t="shared" si="29"/>
        <v>-465.5</v>
      </c>
      <c r="M54" s="45">
        <f t="shared" si="1"/>
        <v>-1</v>
      </c>
    </row>
    <row r="55" spans="1:80" ht="15.75" customHeight="1">
      <c r="A55" s="37" t="s">
        <v>87</v>
      </c>
      <c r="B55" s="65" t="s">
        <v>88</v>
      </c>
      <c r="C55" s="90">
        <v>0</v>
      </c>
      <c r="D55" s="114">
        <v>50</v>
      </c>
      <c r="E55" s="103">
        <v>51.1</v>
      </c>
      <c r="F55" s="60">
        <v>51.1</v>
      </c>
      <c r="G55" s="90">
        <v>0</v>
      </c>
      <c r="H55" s="41">
        <f t="shared" ref="H55" si="51">G55/$G$8</f>
        <v>0</v>
      </c>
      <c r="I55" s="42">
        <f>G55-F55</f>
        <v>-51.1</v>
      </c>
      <c r="J55" s="43">
        <f>G55/E55</f>
        <v>0</v>
      </c>
      <c r="K55" s="43">
        <f>G55/F55</f>
        <v>0</v>
      </c>
      <c r="L55" s="44">
        <f t="shared" ref="L55" si="52">G55-C55</f>
        <v>0</v>
      </c>
      <c r="M55" s="45" t="e">
        <f t="shared" ref="M55" si="53">G55/C55-100%</f>
        <v>#DIV/0!</v>
      </c>
    </row>
    <row r="56" spans="1:80" s="2" customFormat="1" ht="18" customHeight="1">
      <c r="A56" s="51" t="s">
        <v>27</v>
      </c>
      <c r="B56" s="58" t="s">
        <v>55</v>
      </c>
      <c r="C56" s="82">
        <f t="shared" ref="C56:H56" si="54">SUM(C57:C58)</f>
        <v>465.5</v>
      </c>
      <c r="D56" s="31">
        <f t="shared" si="54"/>
        <v>738</v>
      </c>
      <c r="E56" s="30">
        <f t="shared" si="54"/>
        <v>1027.9000000000001</v>
      </c>
      <c r="F56" s="30">
        <f t="shared" si="54"/>
        <v>880.09999999999991</v>
      </c>
      <c r="G56" s="82">
        <f t="shared" si="54"/>
        <v>870.69999999999993</v>
      </c>
      <c r="H56" s="32">
        <f t="shared" si="54"/>
        <v>1.7175772041780502E-2</v>
      </c>
      <c r="I56" s="33">
        <f>G56-F56</f>
        <v>-9.3999999999999773</v>
      </c>
      <c r="J56" s="34">
        <f>G56/E56</f>
        <v>0.84706683529526206</v>
      </c>
      <c r="K56" s="73">
        <f t="shared" si="49"/>
        <v>0.989319395523236</v>
      </c>
      <c r="L56" s="35">
        <f t="shared" si="29"/>
        <v>405.19999999999993</v>
      </c>
      <c r="M56" s="85">
        <f t="shared" si="1"/>
        <v>0.8704618689581094</v>
      </c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3"/>
      <c r="BZ56" s="3"/>
      <c r="CA56" s="3"/>
      <c r="CB56" s="3"/>
    </row>
    <row r="57" spans="1:80" s="2" customFormat="1" ht="18" customHeight="1" thickBot="1">
      <c r="A57" s="74" t="s">
        <v>12</v>
      </c>
      <c r="B57" s="75" t="s">
        <v>46</v>
      </c>
      <c r="C57" s="100">
        <v>465.5</v>
      </c>
      <c r="D57" s="115">
        <v>310</v>
      </c>
      <c r="E57" s="100">
        <v>483.4</v>
      </c>
      <c r="F57" s="76">
        <v>345.2</v>
      </c>
      <c r="G57" s="100">
        <v>335.9</v>
      </c>
      <c r="H57" s="77">
        <f t="shared" ref="H57:H58" si="55">G57/$G$8</f>
        <v>6.6260960478167806E-3</v>
      </c>
      <c r="I57" s="78">
        <f>G57-F57</f>
        <v>-9.3000000000000114</v>
      </c>
      <c r="J57" s="79">
        <f>G57/E57</f>
        <v>0.69486967314853121</v>
      </c>
      <c r="K57" s="79">
        <f t="shared" ref="K57:K58" si="56">G57/F57</f>
        <v>0.97305909617612973</v>
      </c>
      <c r="L57" s="80">
        <f t="shared" ref="L57:L58" si="57">G57-C57</f>
        <v>-129.60000000000002</v>
      </c>
      <c r="M57" s="86">
        <f t="shared" ref="M57:M58" si="58">G57/C57-100%</f>
        <v>-0.27841031149301831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3"/>
      <c r="BZ57" s="3"/>
      <c r="CA57" s="3"/>
      <c r="CB57" s="3"/>
    </row>
    <row r="58" spans="1:80" s="2" customFormat="1" ht="18" customHeight="1" thickBot="1">
      <c r="A58" s="74" t="s">
        <v>90</v>
      </c>
      <c r="B58" s="75" t="s">
        <v>91</v>
      </c>
      <c r="C58" s="100">
        <v>0</v>
      </c>
      <c r="D58" s="115">
        <v>428</v>
      </c>
      <c r="E58" s="100">
        <v>544.5</v>
      </c>
      <c r="F58" s="76">
        <v>534.9</v>
      </c>
      <c r="G58" s="100">
        <v>534.79999999999995</v>
      </c>
      <c r="H58" s="77">
        <f t="shared" si="55"/>
        <v>1.0549675993963722E-2</v>
      </c>
      <c r="I58" s="78">
        <f>G58-F58</f>
        <v>-0.10000000000002274</v>
      </c>
      <c r="J58" s="79">
        <f>G58/E58</f>
        <v>0.98218549127640031</v>
      </c>
      <c r="K58" s="79">
        <f t="shared" si="56"/>
        <v>0.99981304916806879</v>
      </c>
      <c r="L58" s="80">
        <f t="shared" si="57"/>
        <v>534.79999999999995</v>
      </c>
      <c r="M58" s="86" t="e">
        <f t="shared" si="58"/>
        <v>#DIV/0!</v>
      </c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3"/>
      <c r="BZ58" s="3"/>
      <c r="CA58" s="3"/>
      <c r="CB58" s="3"/>
    </row>
    <row r="59" spans="1:80">
      <c r="C59" s="105"/>
    </row>
  </sheetData>
  <mergeCells count="15">
    <mergeCell ref="B6:B7"/>
    <mergeCell ref="L6:M6"/>
    <mergeCell ref="J6:K6"/>
    <mergeCell ref="I6:I7"/>
    <mergeCell ref="K1:M1"/>
    <mergeCell ref="D6:D7"/>
    <mergeCell ref="H6:H7"/>
    <mergeCell ref="A4:M4"/>
    <mergeCell ref="L5:M5"/>
    <mergeCell ref="A6:A7"/>
    <mergeCell ref="C6:C7"/>
    <mergeCell ref="E6:E7"/>
    <mergeCell ref="F6:F7"/>
    <mergeCell ref="G6:G7"/>
    <mergeCell ref="A2:M2"/>
  </mergeCells>
  <phoneticPr fontId="4" type="noConversion"/>
  <pageMargins left="0.47244094488188981" right="0.11811023622047245" top="0.55118110236220474" bottom="0.11811023622047245" header="0.11811023622047245" footer="0.11811023622047245"/>
  <pageSetup paperSize="9" scale="70" orientation="landscape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Табл.1 РПр</vt:lpstr>
      <vt:lpstr>'Табл.1 РПр'!Область_печати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osmolovskayaev</dc:creator>
  <cp:lastModifiedBy>User</cp:lastModifiedBy>
  <cp:lastPrinted>2025-10-03T09:22:21Z</cp:lastPrinted>
  <dcterms:created xsi:type="dcterms:W3CDTF">2013-01-22T05:32:31Z</dcterms:created>
  <dcterms:modified xsi:type="dcterms:W3CDTF">2025-10-14T08:44:44Z</dcterms:modified>
</cp:coreProperties>
</file>